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4520" windowHeight="9120" activeTab="7"/>
  </bookViews>
  <sheets>
    <sheet name="师范" sheetId="1" r:id="rId1"/>
    <sheet name="商贸" sheetId="2" r:id="rId2"/>
    <sheet name="医学部" sheetId="3" r:id="rId3"/>
    <sheet name="农学部（退休）" sheetId="4" r:id="rId4"/>
    <sheet name="农学部（财务未扣名单）" sheetId="5" r:id="rId5"/>
    <sheet name="农学部（校外）" sheetId="6" r:id="rId6"/>
    <sheet name="农学部（教职工）" sheetId="7" r:id="rId7"/>
    <sheet name="理工1" sheetId="8" r:id="rId8"/>
  </sheets>
  <definedNames>
    <definedName name="_xlnm.Print_Area" localSheetId="7">'理工1'!$A$1:$L$146</definedName>
    <definedName name="_xlnm.Print_Area" localSheetId="6">'农学部（教职工）'!$A$1:$L$168</definedName>
    <definedName name="_xlnm.Print_Area" localSheetId="3">'农学部（退休）'!$A$1:$L$89</definedName>
    <definedName name="_xlnm.Print_Area" localSheetId="1">'商贸'!$A$1:$M$297</definedName>
    <definedName name="_xlnm.Print_Area" localSheetId="0">'师范'!$A$1:$L$208</definedName>
    <definedName name="_xlnm.Print_Area" localSheetId="2">'医学部'!$A$1:$L$331</definedName>
    <definedName name="_xlnm.Print_Titles" localSheetId="6">'农学部（教职工）'!$1:$4</definedName>
    <definedName name="_xlnm.Print_Titles" localSheetId="3">'农学部（退休）'!$1:$4</definedName>
  </definedNames>
  <calcPr fullCalcOnLoad="1"/>
</workbook>
</file>

<file path=xl/sharedStrings.xml><?xml version="1.0" encoding="utf-8"?>
<sst xmlns="http://schemas.openxmlformats.org/spreadsheetml/2006/main" count="3672" uniqueCount="1696">
  <si>
    <t>914</t>
  </si>
  <si>
    <t>915</t>
  </si>
  <si>
    <t>916</t>
  </si>
  <si>
    <t>917</t>
  </si>
  <si>
    <t>918</t>
  </si>
  <si>
    <t>102</t>
  </si>
  <si>
    <r>
      <t>503</t>
    </r>
  </si>
  <si>
    <r>
      <t>505</t>
    </r>
  </si>
  <si>
    <r>
      <t>507</t>
    </r>
  </si>
  <si>
    <r>
      <t>509</t>
    </r>
  </si>
  <si>
    <r>
      <t>511</t>
    </r>
  </si>
  <si>
    <r>
      <t>513</t>
    </r>
  </si>
  <si>
    <r>
      <t>515</t>
    </r>
  </si>
  <si>
    <r>
      <t>517</t>
    </r>
  </si>
  <si>
    <t>1011</t>
  </si>
  <si>
    <t>1012</t>
  </si>
  <si>
    <t>1013</t>
  </si>
  <si>
    <t>卧室</t>
  </si>
  <si>
    <t>杂房</t>
  </si>
  <si>
    <t>阳台</t>
  </si>
  <si>
    <t>1112</t>
  </si>
  <si>
    <t>1113</t>
  </si>
  <si>
    <t>1114</t>
  </si>
  <si>
    <t>1115</t>
  </si>
  <si>
    <t>1116</t>
  </si>
  <si>
    <t>1117</t>
  </si>
  <si>
    <t>1118</t>
  </si>
  <si>
    <t>单位：度吨元</t>
  </si>
  <si>
    <t>房  号</t>
  </si>
  <si>
    <t>姓  名</t>
  </si>
  <si>
    <t>上     次</t>
  </si>
  <si>
    <t>现    查</t>
  </si>
  <si>
    <t>实    际</t>
  </si>
  <si>
    <t>金    额</t>
  </si>
  <si>
    <t>备注</t>
  </si>
  <si>
    <t>电表数</t>
  </si>
  <si>
    <t>水表数</t>
  </si>
  <si>
    <t>电</t>
  </si>
  <si>
    <t>水</t>
  </si>
  <si>
    <t>合计</t>
  </si>
  <si>
    <t>101</t>
  </si>
  <si>
    <t>3人</t>
  </si>
  <si>
    <t>1人</t>
  </si>
  <si>
    <t>厨房</t>
  </si>
  <si>
    <t>120</t>
  </si>
  <si>
    <t>121</t>
  </si>
  <si>
    <t>122</t>
  </si>
  <si>
    <t>123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</si>
  <si>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</si>
  <si>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</si>
  <si>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</si>
  <si>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</si>
  <si>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</si>
  <si>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</si>
  <si>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</si>
  <si>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</si>
  <si>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</si>
  <si>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</si>
  <si>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</si>
  <si>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</si>
  <si>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</si>
  <si>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</si>
  <si>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r>
      <t>2015年</t>
    </r>
    <r>
      <rPr>
        <sz val="12"/>
        <rFont val="宋体"/>
        <family val="0"/>
      </rPr>
      <t>7</t>
    </r>
    <r>
      <rPr>
        <sz val="12"/>
        <rFont val="宋体"/>
        <family val="0"/>
      </rPr>
      <t>月-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</si>
  <si>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月无原始抄表数的住户，其实际用水量均按学院统一标准：3吨/人·月计扣，水2.57元/吨，电0.589元/度。</t>
    </r>
  </si>
  <si>
    <r>
      <t xml:space="preserve">单位：度吨元                                   2015年 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月 —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</si>
  <si>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月无原始抄表数的住户，其实际用水量均按学院统一标准：3吨/人·月计扣，水费2.</t>
    </r>
    <r>
      <rPr>
        <sz val="12"/>
        <rFont val="宋体"/>
        <family val="0"/>
      </rPr>
      <t>5</t>
    </r>
    <r>
      <rPr>
        <sz val="12"/>
        <rFont val="宋体"/>
        <family val="0"/>
      </rPr>
      <t>7元/吨，电费0.589元/度。</t>
    </r>
  </si>
  <si>
    <t>2015年6月无原始抄表数的住户，其实际用水量均按学院统一标准：3吨/人·月计扣，水费2.57元/吨，电费0.589元/度。</t>
  </si>
  <si>
    <r>
      <t>2015年</t>
    </r>
    <r>
      <rPr>
        <sz val="12"/>
        <rFont val="宋体"/>
        <family val="0"/>
      </rPr>
      <t>7月-12月</t>
    </r>
  </si>
  <si>
    <r>
      <t>201</t>
    </r>
    <r>
      <rPr>
        <sz val="12"/>
        <rFont val="宋体"/>
        <family val="0"/>
      </rPr>
      <t>5年6月无原始抄表数的住户，其实际用水量均按学院统一标准：3吨/人·月计扣，水2.57元/吨，电0.589元/度。</t>
    </r>
  </si>
  <si>
    <t>高仲杰</t>
  </si>
  <si>
    <t>谢晓勇</t>
  </si>
  <si>
    <t>眭建国</t>
  </si>
  <si>
    <t>408</t>
  </si>
  <si>
    <t>陈晓辉</t>
  </si>
  <si>
    <t>没住</t>
  </si>
  <si>
    <r>
      <t>段佑芳</t>
    </r>
    <r>
      <rPr>
        <sz val="9"/>
        <rFont val="宋体"/>
        <family val="0"/>
      </rPr>
      <t>外户</t>
    </r>
  </si>
  <si>
    <r>
      <t>谢如尧</t>
    </r>
    <r>
      <rPr>
        <sz val="9"/>
        <rFont val="宋体"/>
        <family val="0"/>
      </rPr>
      <t>退休</t>
    </r>
  </si>
  <si>
    <t>谢晓华</t>
  </si>
  <si>
    <t>未住</t>
  </si>
  <si>
    <t>孙雁</t>
  </si>
  <si>
    <r>
      <t>张兴安</t>
    </r>
    <r>
      <rPr>
        <sz val="9"/>
        <rFont val="宋体"/>
        <family val="0"/>
      </rPr>
      <t>外户</t>
    </r>
  </si>
  <si>
    <t>陈志刚</t>
  </si>
  <si>
    <t>邓如涛</t>
  </si>
  <si>
    <t>熊礼杭</t>
  </si>
  <si>
    <t>2-502</t>
  </si>
  <si>
    <t>刘艳红</t>
  </si>
  <si>
    <t>蒋丽娜</t>
  </si>
  <si>
    <t>单位：度吨元                                   2015 年 7月 — 12月</t>
  </si>
  <si>
    <t>2015年6月无原始抄表数的住户，其实际用水量均按学院统一标准：3吨/人·月计扣，水费（2.6）元/吨，电费（0.6）元/度。</t>
  </si>
  <si>
    <t>永州职业技术学院理工校区职工住宅用电数与金额登记表</t>
  </si>
  <si>
    <r>
      <t>203</t>
    </r>
  </si>
  <si>
    <r>
      <t>204</t>
    </r>
  </si>
  <si>
    <r>
      <t>205</t>
    </r>
  </si>
  <si>
    <t>何小红</t>
  </si>
  <si>
    <r>
      <t>206</t>
    </r>
  </si>
  <si>
    <r>
      <t>207</t>
    </r>
  </si>
  <si>
    <r>
      <t>208</t>
    </r>
  </si>
  <si>
    <r>
      <t>209</t>
    </r>
  </si>
  <si>
    <r>
      <t>210</t>
    </r>
  </si>
  <si>
    <t>1907</t>
  </si>
  <si>
    <t>1908</t>
  </si>
  <si>
    <t>永州职业技术学院医学部职工住宅用水电数与金额登记表</t>
  </si>
  <si>
    <t>2人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</si>
  <si>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</si>
  <si>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</si>
  <si>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</si>
  <si>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</si>
  <si>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</si>
  <si>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</si>
  <si>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</si>
  <si>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</si>
  <si>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</si>
  <si>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203</t>
  </si>
  <si>
    <t>204</t>
  </si>
  <si>
    <t>205</t>
  </si>
  <si>
    <t>206</t>
  </si>
  <si>
    <t>207</t>
  </si>
  <si>
    <t>208</t>
  </si>
  <si>
    <t>209</t>
  </si>
  <si>
    <t>210</t>
  </si>
  <si>
    <t>303</t>
  </si>
  <si>
    <t>304</t>
  </si>
  <si>
    <t>305</t>
  </si>
  <si>
    <t>306</t>
  </si>
  <si>
    <t>307</t>
  </si>
  <si>
    <t>308</t>
  </si>
  <si>
    <t>309</t>
  </si>
  <si>
    <t>310</t>
  </si>
  <si>
    <t>403</t>
  </si>
  <si>
    <t>404</t>
  </si>
  <si>
    <t>405</t>
  </si>
  <si>
    <t>406</t>
  </si>
  <si>
    <t>407</t>
  </si>
  <si>
    <t>408</t>
  </si>
  <si>
    <t>409</t>
  </si>
  <si>
    <t>410</t>
  </si>
  <si>
    <t>503</t>
  </si>
  <si>
    <t>504</t>
  </si>
  <si>
    <t>505</t>
  </si>
  <si>
    <t>506</t>
  </si>
  <si>
    <t>507</t>
  </si>
  <si>
    <t>508</t>
  </si>
  <si>
    <t>509</t>
  </si>
  <si>
    <t>510</t>
  </si>
  <si>
    <t>603</t>
  </si>
  <si>
    <t>604</t>
  </si>
  <si>
    <t>605</t>
  </si>
  <si>
    <t>606</t>
  </si>
  <si>
    <t>607</t>
  </si>
  <si>
    <t>608</t>
  </si>
  <si>
    <t>609</t>
  </si>
  <si>
    <t>610</t>
  </si>
  <si>
    <t>703</t>
  </si>
  <si>
    <t>704</t>
  </si>
  <si>
    <t>705</t>
  </si>
  <si>
    <t>706</t>
  </si>
  <si>
    <t>707</t>
  </si>
  <si>
    <t>708</t>
  </si>
  <si>
    <t>709</t>
  </si>
  <si>
    <t>710</t>
  </si>
  <si>
    <t>803</t>
  </si>
  <si>
    <t>804</t>
  </si>
  <si>
    <t>805</t>
  </si>
  <si>
    <t>806</t>
  </si>
  <si>
    <t>807</t>
  </si>
  <si>
    <t>808</t>
  </si>
  <si>
    <t>809</t>
  </si>
  <si>
    <t>810</t>
  </si>
  <si>
    <t>903</t>
  </si>
  <si>
    <t>904</t>
  </si>
  <si>
    <t>905</t>
  </si>
  <si>
    <t>906</t>
  </si>
  <si>
    <t>907</t>
  </si>
  <si>
    <t>908</t>
  </si>
  <si>
    <t>909</t>
  </si>
  <si>
    <t>910</t>
  </si>
  <si>
    <t>1003</t>
  </si>
  <si>
    <t>1004</t>
  </si>
  <si>
    <t>1005</t>
  </si>
  <si>
    <t>1006</t>
  </si>
  <si>
    <t>1007</t>
  </si>
  <si>
    <t>1008</t>
  </si>
  <si>
    <t>1009</t>
  </si>
  <si>
    <t>1010</t>
  </si>
  <si>
    <t>1102</t>
  </si>
  <si>
    <t>1103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</si>
  <si>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月无原始抄表数的住户，其实际用水量均按学院统一标准：3吨/人·月计扣，水2.</t>
    </r>
    <r>
      <rPr>
        <sz val="12"/>
        <rFont val="宋体"/>
        <family val="0"/>
      </rPr>
      <t>5</t>
    </r>
    <r>
      <rPr>
        <sz val="12"/>
        <rFont val="宋体"/>
        <family val="0"/>
      </rPr>
      <t>7元/吨，电0.589元/度。</t>
    </r>
  </si>
  <si>
    <t>2015年6月无原始抄表数的住户，其实际用水量均按学院统一标准：3吨/人·月计扣，水2.57元/吨，电0.589元/度。</t>
  </si>
  <si>
    <r>
      <t>2015年</t>
    </r>
    <r>
      <rPr>
        <sz val="12"/>
        <rFont val="宋体"/>
        <family val="0"/>
      </rPr>
      <t>7</t>
    </r>
    <r>
      <rPr>
        <sz val="12"/>
        <rFont val="宋体"/>
        <family val="0"/>
      </rPr>
      <t>月-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</si>
  <si>
    <t>1104</t>
  </si>
  <si>
    <t>1105</t>
  </si>
  <si>
    <t>1106</t>
  </si>
  <si>
    <t>1107</t>
  </si>
  <si>
    <t>1108</t>
  </si>
  <si>
    <t>1109</t>
  </si>
  <si>
    <t>1110</t>
  </si>
  <si>
    <t>1203</t>
  </si>
  <si>
    <t>1204</t>
  </si>
  <si>
    <t>1205</t>
  </si>
  <si>
    <t>1206</t>
  </si>
  <si>
    <t>1207</t>
  </si>
  <si>
    <t>1208</t>
  </si>
  <si>
    <t>1209</t>
  </si>
  <si>
    <t>1210</t>
  </si>
  <si>
    <t>1303</t>
  </si>
  <si>
    <t>1304</t>
  </si>
  <si>
    <t>1305</t>
  </si>
  <si>
    <t>1306</t>
  </si>
  <si>
    <t>1307</t>
  </si>
  <si>
    <t>1308</t>
  </si>
  <si>
    <t>1309</t>
  </si>
  <si>
    <t>1310</t>
  </si>
  <si>
    <t>1403</t>
  </si>
  <si>
    <t>1404</t>
  </si>
  <si>
    <t>1405</t>
  </si>
  <si>
    <t>1406</t>
  </si>
  <si>
    <t>1408</t>
  </si>
  <si>
    <t>1409</t>
  </si>
  <si>
    <t>1410</t>
  </si>
  <si>
    <t>1503</t>
  </si>
  <si>
    <t>1504</t>
  </si>
  <si>
    <t>1505</t>
  </si>
  <si>
    <t>1506</t>
  </si>
  <si>
    <t>1507</t>
  </si>
  <si>
    <t>1508</t>
  </si>
  <si>
    <t>1509</t>
  </si>
  <si>
    <t>1510</t>
  </si>
  <si>
    <t>1603</t>
  </si>
  <si>
    <t>1604</t>
  </si>
  <si>
    <t>1605</t>
  </si>
  <si>
    <t>1606</t>
  </si>
  <si>
    <t>1607</t>
  </si>
  <si>
    <t>1608</t>
  </si>
  <si>
    <t>1609</t>
  </si>
  <si>
    <t>1610</t>
  </si>
  <si>
    <t>1703</t>
  </si>
  <si>
    <t>1704</t>
  </si>
  <si>
    <t>1705</t>
  </si>
  <si>
    <t>1706</t>
  </si>
  <si>
    <t>1707</t>
  </si>
  <si>
    <t>1708</t>
  </si>
  <si>
    <t>1709</t>
  </si>
  <si>
    <t>1710</t>
  </si>
  <si>
    <t>1803</t>
  </si>
  <si>
    <t>1804</t>
  </si>
  <si>
    <t>1805</t>
  </si>
  <si>
    <t>1806</t>
  </si>
  <si>
    <t>1807</t>
  </si>
  <si>
    <t>1808</t>
  </si>
  <si>
    <t>1809</t>
  </si>
  <si>
    <t>1810</t>
  </si>
  <si>
    <t>现    查</t>
  </si>
  <si>
    <t>单位：度吨元</t>
  </si>
  <si>
    <t>房  号</t>
  </si>
  <si>
    <t>姓  名</t>
  </si>
  <si>
    <t>上     次</t>
  </si>
  <si>
    <t>现    查</t>
  </si>
  <si>
    <t>实    际</t>
  </si>
  <si>
    <t>金    额</t>
  </si>
  <si>
    <t>备注</t>
  </si>
  <si>
    <t>电表数</t>
  </si>
  <si>
    <t>水表数</t>
  </si>
  <si>
    <t>电</t>
  </si>
  <si>
    <t>水</t>
  </si>
  <si>
    <t>合计</t>
  </si>
  <si>
    <t>101</t>
  </si>
  <si>
    <r>
      <t>周进遂</t>
    </r>
    <r>
      <rPr>
        <sz val="11"/>
        <rFont val="Times New Roman"/>
        <family val="1"/>
      </rPr>
      <t xml:space="preserve"> </t>
    </r>
  </si>
  <si>
    <t>102</t>
  </si>
  <si>
    <t>章静文</t>
  </si>
  <si>
    <t>唐  剑</t>
  </si>
  <si>
    <t>莫铁军</t>
  </si>
  <si>
    <t>吴智文</t>
  </si>
  <si>
    <t>龙凤姣</t>
  </si>
  <si>
    <t>钱华宁</t>
  </si>
  <si>
    <t>蒋荣英</t>
  </si>
  <si>
    <t xml:space="preserve">蔡  民 </t>
  </si>
  <si>
    <t>张  伟</t>
  </si>
  <si>
    <t>全爱清</t>
  </si>
  <si>
    <t>龙艳姣</t>
  </si>
  <si>
    <t>周云峰</t>
  </si>
  <si>
    <t>蒋新红</t>
  </si>
  <si>
    <t>周艳红</t>
  </si>
  <si>
    <t>陈  彦</t>
  </si>
  <si>
    <t>雷建军</t>
  </si>
  <si>
    <t>201</t>
  </si>
  <si>
    <t>侯叶</t>
  </si>
  <si>
    <t>25（新）</t>
  </si>
  <si>
    <t>付寿生</t>
  </si>
  <si>
    <t>周利斌</t>
  </si>
  <si>
    <t>郭长庚</t>
  </si>
  <si>
    <t>孙玉元</t>
  </si>
  <si>
    <t>孙  群</t>
  </si>
  <si>
    <t>吴艺鸣</t>
  </si>
  <si>
    <t>周又强</t>
  </si>
  <si>
    <t>周亚菲</t>
  </si>
  <si>
    <t>蒋小军</t>
  </si>
  <si>
    <t>欧国柱</t>
  </si>
  <si>
    <t>赵金柳</t>
  </si>
  <si>
    <t>汤新芳</t>
  </si>
  <si>
    <t>郑伟霞</t>
  </si>
  <si>
    <t>唐圣卓</t>
  </si>
  <si>
    <t>周克俊</t>
  </si>
  <si>
    <t>301</t>
  </si>
  <si>
    <t>302</t>
  </si>
  <si>
    <t>李柏灵</t>
  </si>
  <si>
    <t>尹光峦</t>
  </si>
  <si>
    <t>雷文</t>
  </si>
  <si>
    <t>陈冶</t>
  </si>
  <si>
    <t>周生成</t>
  </si>
  <si>
    <t>贺全林</t>
  </si>
  <si>
    <t>寇明大</t>
  </si>
  <si>
    <t>黎勇军</t>
  </si>
  <si>
    <t>陈海燕</t>
  </si>
  <si>
    <t>李大伟</t>
  </si>
  <si>
    <t>盘辉</t>
  </si>
  <si>
    <t>刘芳伟</t>
  </si>
  <si>
    <t>陈  齐</t>
  </si>
  <si>
    <t>周旭婷</t>
  </si>
  <si>
    <t>401</t>
  </si>
  <si>
    <t>402</t>
  </si>
  <si>
    <t>邓位华</t>
  </si>
  <si>
    <t>刘东方</t>
  </si>
  <si>
    <t>王祚昌</t>
  </si>
  <si>
    <t>何首锋</t>
  </si>
  <si>
    <t>彭书武</t>
  </si>
  <si>
    <t>伍希言</t>
  </si>
  <si>
    <t>艾玉坤</t>
  </si>
  <si>
    <t>杨德梅</t>
  </si>
  <si>
    <t>肖月英</t>
  </si>
  <si>
    <t>唐和庆</t>
  </si>
  <si>
    <t>刘军跃</t>
  </si>
  <si>
    <t>唐爱秀</t>
  </si>
  <si>
    <t>张官妹</t>
  </si>
  <si>
    <t>钱典新</t>
  </si>
  <si>
    <t>蔡石山</t>
  </si>
  <si>
    <t>永州职业技术学院师范校区职工住宅用电数与金额登记表</t>
  </si>
  <si>
    <r>
      <t>5</t>
    </r>
    <r>
      <rPr>
        <sz val="12"/>
        <rFont val="宋体"/>
        <family val="0"/>
      </rPr>
      <t>01</t>
    </r>
  </si>
  <si>
    <t>刘小仁</t>
  </si>
  <si>
    <t>502</t>
  </si>
  <si>
    <r>
      <t>吴卫明</t>
    </r>
    <r>
      <rPr>
        <sz val="11"/>
        <rFont val="Times New Roman"/>
        <family val="1"/>
      </rPr>
      <t xml:space="preserve"> </t>
    </r>
  </si>
  <si>
    <t>吴群力</t>
  </si>
  <si>
    <t>胡彩业</t>
  </si>
  <si>
    <t>周晓艺</t>
  </si>
  <si>
    <t>永州职业技术学院师范校区职工住宅用电数与金额登记表(退休)</t>
  </si>
  <si>
    <t>701</t>
  </si>
  <si>
    <t>夏仕正</t>
  </si>
  <si>
    <t>702</t>
  </si>
  <si>
    <t>黄  枚</t>
  </si>
  <si>
    <t>赵祖孝</t>
  </si>
  <si>
    <t>欧梅英</t>
  </si>
  <si>
    <t>高中惠</t>
  </si>
  <si>
    <t>盘金銮</t>
  </si>
  <si>
    <t>邓  珺</t>
  </si>
  <si>
    <t>罗志中</t>
  </si>
  <si>
    <t>彭发树</t>
  </si>
  <si>
    <t>唐艳林</t>
  </si>
  <si>
    <t>刘四芬</t>
  </si>
  <si>
    <t>20348</t>
  </si>
  <si>
    <t>高文胜</t>
  </si>
  <si>
    <t>蒋爱民</t>
  </si>
  <si>
    <t>43690</t>
  </si>
  <si>
    <t>李明生</t>
  </si>
  <si>
    <t>50758</t>
  </si>
  <si>
    <t>唐晓敏</t>
  </si>
  <si>
    <t>5806</t>
  </si>
  <si>
    <t>周顺杰</t>
  </si>
  <si>
    <t>黄新国</t>
  </si>
  <si>
    <t>杨荣忠</t>
  </si>
  <si>
    <t>王阳林</t>
  </si>
  <si>
    <t>2099/3700</t>
  </si>
  <si>
    <t>欧凌胜</t>
  </si>
  <si>
    <t>胡琳</t>
  </si>
  <si>
    <t>胡同花</t>
  </si>
  <si>
    <t>李新秀</t>
  </si>
  <si>
    <t>唐爱武</t>
  </si>
  <si>
    <t>陈晓辉</t>
  </si>
  <si>
    <t>秦润华</t>
  </si>
  <si>
    <t>张义武</t>
  </si>
  <si>
    <t>蒋宁</t>
  </si>
  <si>
    <t>袁延生</t>
  </si>
  <si>
    <t>刘敏</t>
  </si>
  <si>
    <t>搬阳光小区</t>
  </si>
  <si>
    <r>
      <t xml:space="preserve">上 </t>
    </r>
    <r>
      <rPr>
        <sz val="12"/>
        <rFont val="宋体"/>
        <family val="0"/>
      </rPr>
      <t xml:space="preserve">   次</t>
    </r>
  </si>
  <si>
    <r>
      <t xml:space="preserve">现 </t>
    </r>
    <r>
      <rPr>
        <sz val="12"/>
        <rFont val="宋体"/>
        <family val="0"/>
      </rPr>
      <t xml:space="preserve">   查</t>
    </r>
  </si>
  <si>
    <t>郭凌云</t>
  </si>
  <si>
    <t>李熙</t>
  </si>
  <si>
    <t>周齐艳</t>
  </si>
  <si>
    <t>周湘萍</t>
  </si>
  <si>
    <t>罗桂芬</t>
  </si>
  <si>
    <t>汤怀宇</t>
  </si>
  <si>
    <t>陈雪兆</t>
  </si>
  <si>
    <t>黄宁江</t>
  </si>
  <si>
    <t>王湘军</t>
  </si>
  <si>
    <t>胡岸炜</t>
  </si>
  <si>
    <t>唐文科</t>
  </si>
  <si>
    <t>表坏</t>
  </si>
  <si>
    <t>205</t>
  </si>
  <si>
    <t>何祖江</t>
  </si>
  <si>
    <r>
      <t>2</t>
    </r>
    <r>
      <rPr>
        <sz val="12"/>
        <rFont val="宋体"/>
        <family val="0"/>
      </rPr>
      <t>01</t>
    </r>
  </si>
  <si>
    <t>唐智生</t>
  </si>
  <si>
    <r>
      <t>2</t>
    </r>
    <r>
      <rPr>
        <sz val="12"/>
        <rFont val="宋体"/>
        <family val="0"/>
      </rPr>
      <t>889/359</t>
    </r>
  </si>
  <si>
    <r>
      <t>2</t>
    </r>
    <r>
      <rPr>
        <sz val="12"/>
        <rFont val="宋体"/>
        <family val="0"/>
      </rPr>
      <t>02</t>
    </r>
  </si>
  <si>
    <t>杨义兴</t>
  </si>
  <si>
    <r>
      <t>1</t>
    </r>
    <r>
      <rPr>
        <sz val="12"/>
        <rFont val="宋体"/>
        <family val="0"/>
      </rPr>
      <t>517/390</t>
    </r>
  </si>
  <si>
    <t>张习其</t>
  </si>
  <si>
    <t>张辉</t>
  </si>
  <si>
    <t>周兵</t>
  </si>
  <si>
    <t>欧阳娜</t>
  </si>
  <si>
    <t>蔡纪元</t>
  </si>
  <si>
    <t>周志成</t>
  </si>
  <si>
    <t>席宏荣</t>
  </si>
  <si>
    <t>申植柳</t>
  </si>
  <si>
    <t>301</t>
  </si>
  <si>
    <t>王中军</t>
  </si>
  <si>
    <t>302</t>
  </si>
  <si>
    <t>戚建波</t>
  </si>
  <si>
    <t>刘航潮</t>
  </si>
  <si>
    <t>李素华</t>
  </si>
  <si>
    <t>蒋光清</t>
  </si>
  <si>
    <t>刘玉祝</t>
  </si>
  <si>
    <t>蒋秋云</t>
  </si>
  <si>
    <r>
      <t>1</t>
    </r>
    <r>
      <rPr>
        <sz val="12"/>
        <rFont val="宋体"/>
        <family val="0"/>
      </rPr>
      <t>855</t>
    </r>
  </si>
  <si>
    <t>唐冬英</t>
  </si>
  <si>
    <r>
      <t>1</t>
    </r>
    <r>
      <rPr>
        <sz val="12"/>
        <rFont val="宋体"/>
        <family val="0"/>
      </rPr>
      <t>601</t>
    </r>
  </si>
  <si>
    <t>郑曼丽</t>
  </si>
  <si>
    <t>22088</t>
  </si>
  <si>
    <t>李杰</t>
  </si>
  <si>
    <r>
      <t>2</t>
    </r>
    <r>
      <rPr>
        <sz val="12"/>
        <rFont val="宋体"/>
        <family val="0"/>
      </rPr>
      <t>9361</t>
    </r>
  </si>
  <si>
    <t>402</t>
  </si>
  <si>
    <t>蒋弟忠</t>
  </si>
  <si>
    <r>
      <t>3</t>
    </r>
    <r>
      <rPr>
        <sz val="12"/>
        <rFont val="宋体"/>
        <family val="0"/>
      </rPr>
      <t>4199</t>
    </r>
  </si>
  <si>
    <t>郑飞华</t>
  </si>
  <si>
    <r>
      <t>4</t>
    </r>
    <r>
      <rPr>
        <sz val="12"/>
        <rFont val="宋体"/>
        <family val="0"/>
      </rPr>
      <t>849</t>
    </r>
  </si>
  <si>
    <t>邓三茸</t>
  </si>
  <si>
    <r>
      <t>1</t>
    </r>
    <r>
      <rPr>
        <sz val="12"/>
        <rFont val="宋体"/>
        <family val="0"/>
      </rPr>
      <t>6359</t>
    </r>
  </si>
  <si>
    <t>朱梅初</t>
  </si>
  <si>
    <r>
      <t>2</t>
    </r>
    <r>
      <rPr>
        <sz val="12"/>
        <rFont val="宋体"/>
        <family val="0"/>
      </rPr>
      <t>6789</t>
    </r>
  </si>
  <si>
    <t>欧阳光</t>
  </si>
  <si>
    <r>
      <t>4</t>
    </r>
    <r>
      <rPr>
        <sz val="12"/>
        <rFont val="宋体"/>
        <family val="0"/>
      </rPr>
      <t>8547</t>
    </r>
  </si>
  <si>
    <t>易南蔷</t>
  </si>
  <si>
    <r>
      <t>9</t>
    </r>
    <r>
      <rPr>
        <sz val="12"/>
        <rFont val="宋体"/>
        <family val="0"/>
      </rPr>
      <t>142</t>
    </r>
  </si>
  <si>
    <t>易国里</t>
  </si>
  <si>
    <r>
      <t>1</t>
    </r>
    <r>
      <rPr>
        <sz val="12"/>
        <rFont val="宋体"/>
        <family val="0"/>
      </rPr>
      <t>9484</t>
    </r>
  </si>
  <si>
    <t>高志军</t>
  </si>
  <si>
    <t>21849</t>
  </si>
  <si>
    <t>李鹏</t>
  </si>
  <si>
    <r>
      <t>2</t>
    </r>
    <r>
      <rPr>
        <sz val="12"/>
        <rFont val="宋体"/>
        <family val="0"/>
      </rPr>
      <t>4533</t>
    </r>
  </si>
  <si>
    <t>501</t>
  </si>
  <si>
    <t>林红</t>
  </si>
  <si>
    <t>502</t>
  </si>
  <si>
    <t>雷志成</t>
  </si>
  <si>
    <r>
      <t>3</t>
    </r>
    <r>
      <rPr>
        <sz val="12"/>
        <rFont val="宋体"/>
        <family val="0"/>
      </rPr>
      <t>4177</t>
    </r>
  </si>
  <si>
    <t>李冬元</t>
  </si>
  <si>
    <t>15083</t>
  </si>
  <si>
    <t>李浩然</t>
  </si>
  <si>
    <t>陈胜勇</t>
  </si>
  <si>
    <r>
      <t>2</t>
    </r>
    <r>
      <rPr>
        <sz val="12"/>
        <rFont val="宋体"/>
        <family val="0"/>
      </rPr>
      <t>5546</t>
    </r>
  </si>
  <si>
    <t>伍三妹</t>
  </si>
  <si>
    <r>
      <t>1</t>
    </r>
    <r>
      <rPr>
        <sz val="12"/>
        <rFont val="宋体"/>
        <family val="0"/>
      </rPr>
      <t>2579</t>
    </r>
  </si>
  <si>
    <r>
      <t>2</t>
    </r>
    <r>
      <rPr>
        <sz val="12"/>
        <rFont val="宋体"/>
        <family val="0"/>
      </rPr>
      <t>106</t>
    </r>
  </si>
  <si>
    <t>何祖佳</t>
  </si>
  <si>
    <r>
      <t>3</t>
    </r>
    <r>
      <rPr>
        <sz val="12"/>
        <rFont val="宋体"/>
        <family val="0"/>
      </rPr>
      <t>6252</t>
    </r>
  </si>
  <si>
    <r>
      <t>3</t>
    </r>
    <r>
      <rPr>
        <sz val="12"/>
        <rFont val="宋体"/>
        <family val="0"/>
      </rPr>
      <t>8789</t>
    </r>
  </si>
  <si>
    <t>戚建军</t>
  </si>
  <si>
    <r>
      <t>1</t>
    </r>
    <r>
      <rPr>
        <sz val="12"/>
        <rFont val="宋体"/>
        <family val="0"/>
      </rPr>
      <t>6041</t>
    </r>
  </si>
  <si>
    <t>601</t>
  </si>
  <si>
    <t>唐三英</t>
  </si>
  <si>
    <t>11872</t>
  </si>
  <si>
    <t>602</t>
  </si>
  <si>
    <t>刘金凤</t>
  </si>
  <si>
    <r>
      <t>1</t>
    </r>
    <r>
      <rPr>
        <sz val="12"/>
        <rFont val="宋体"/>
        <family val="0"/>
      </rPr>
      <t>9809</t>
    </r>
  </si>
  <si>
    <t>唐淑华</t>
  </si>
  <si>
    <r>
      <t>1</t>
    </r>
    <r>
      <rPr>
        <sz val="12"/>
        <rFont val="宋体"/>
        <family val="0"/>
      </rPr>
      <t>8915</t>
    </r>
  </si>
  <si>
    <t>潘翠云</t>
  </si>
  <si>
    <t>9492</t>
  </si>
  <si>
    <t>周先智</t>
  </si>
  <si>
    <t>10660</t>
  </si>
  <si>
    <t>李晓梅</t>
  </si>
  <si>
    <r>
      <t>1</t>
    </r>
    <r>
      <rPr>
        <sz val="12"/>
        <rFont val="宋体"/>
        <family val="0"/>
      </rPr>
      <t>2233</t>
    </r>
  </si>
  <si>
    <t>何和清</t>
  </si>
  <si>
    <r>
      <t>3</t>
    </r>
    <r>
      <rPr>
        <sz val="12"/>
        <rFont val="宋体"/>
        <family val="0"/>
      </rPr>
      <t>2853</t>
    </r>
  </si>
  <si>
    <t>何月光</t>
  </si>
  <si>
    <r>
      <t>2</t>
    </r>
    <r>
      <rPr>
        <sz val="12"/>
        <rFont val="宋体"/>
        <family val="0"/>
      </rPr>
      <t>4550</t>
    </r>
  </si>
  <si>
    <t>胡安宏</t>
  </si>
  <si>
    <r>
      <t>4</t>
    </r>
    <r>
      <rPr>
        <sz val="12"/>
        <rFont val="宋体"/>
        <family val="0"/>
      </rPr>
      <t>6219</t>
    </r>
  </si>
  <si>
    <t>王敬椅</t>
  </si>
  <si>
    <r>
      <t>3</t>
    </r>
    <r>
      <rPr>
        <sz val="12"/>
        <rFont val="宋体"/>
        <family val="0"/>
      </rPr>
      <t>255</t>
    </r>
  </si>
  <si>
    <t>卢凌</t>
  </si>
  <si>
    <t>苏盛柱</t>
  </si>
  <si>
    <t>刘诗琼</t>
  </si>
  <si>
    <t>王朝生</t>
  </si>
  <si>
    <t>唐满清</t>
  </si>
  <si>
    <t>蓝惠武</t>
  </si>
  <si>
    <t>郑冬红</t>
  </si>
  <si>
    <t>肖古月</t>
  </si>
  <si>
    <t>801</t>
  </si>
  <si>
    <t>郑松清</t>
  </si>
  <si>
    <r>
      <t>4</t>
    </r>
    <r>
      <rPr>
        <sz val="12"/>
        <rFont val="宋体"/>
        <family val="0"/>
      </rPr>
      <t>9984</t>
    </r>
  </si>
  <si>
    <t>802</t>
  </si>
  <si>
    <t>蒋先华</t>
  </si>
  <si>
    <r>
      <t>1</t>
    </r>
    <r>
      <rPr>
        <sz val="12"/>
        <rFont val="宋体"/>
        <family val="0"/>
      </rPr>
      <t>6253</t>
    </r>
  </si>
  <si>
    <r>
      <t>4</t>
    </r>
    <r>
      <rPr>
        <sz val="12"/>
        <rFont val="宋体"/>
        <family val="0"/>
      </rPr>
      <t>0420</t>
    </r>
  </si>
  <si>
    <t>三中陪读</t>
  </si>
  <si>
    <t>谢定芝</t>
  </si>
  <si>
    <r>
      <t>1</t>
    </r>
    <r>
      <rPr>
        <sz val="12"/>
        <rFont val="宋体"/>
        <family val="0"/>
      </rPr>
      <t>1397</t>
    </r>
  </si>
  <si>
    <t>何承基</t>
  </si>
  <si>
    <r>
      <t>2</t>
    </r>
    <r>
      <rPr>
        <sz val="12"/>
        <rFont val="宋体"/>
        <family val="0"/>
      </rPr>
      <t>5404</t>
    </r>
  </si>
  <si>
    <t>姜邦晔</t>
  </si>
  <si>
    <r>
      <t>3</t>
    </r>
    <r>
      <rPr>
        <sz val="12"/>
        <rFont val="宋体"/>
        <family val="0"/>
      </rPr>
      <t>4421</t>
    </r>
  </si>
  <si>
    <t>伍绍思</t>
  </si>
  <si>
    <r>
      <t>1</t>
    </r>
    <r>
      <rPr>
        <sz val="12"/>
        <rFont val="宋体"/>
        <family val="0"/>
      </rPr>
      <t>1948</t>
    </r>
  </si>
  <si>
    <t>夏佳华</t>
  </si>
  <si>
    <r>
      <t>2</t>
    </r>
    <r>
      <rPr>
        <sz val="12"/>
        <rFont val="宋体"/>
        <family val="0"/>
      </rPr>
      <t>4294</t>
    </r>
  </si>
  <si>
    <t>901</t>
  </si>
  <si>
    <t>陈立俭</t>
  </si>
  <si>
    <t>902</t>
  </si>
  <si>
    <t>唐贤明</t>
  </si>
  <si>
    <r>
      <t>2</t>
    </r>
    <r>
      <rPr>
        <sz val="12"/>
        <rFont val="宋体"/>
        <family val="0"/>
      </rPr>
      <t>7233</t>
    </r>
  </si>
  <si>
    <t>唐拯群</t>
  </si>
  <si>
    <r>
      <t>3</t>
    </r>
    <r>
      <rPr>
        <sz val="12"/>
        <rFont val="宋体"/>
        <family val="0"/>
      </rPr>
      <t>7033</t>
    </r>
  </si>
  <si>
    <t>李春柏</t>
  </si>
  <si>
    <r>
      <t>5</t>
    </r>
    <r>
      <rPr>
        <sz val="12"/>
        <rFont val="宋体"/>
        <family val="0"/>
      </rPr>
      <t>831</t>
    </r>
  </si>
  <si>
    <t>杨定姣</t>
  </si>
  <si>
    <r>
      <t>1</t>
    </r>
    <r>
      <rPr>
        <sz val="12"/>
        <rFont val="宋体"/>
        <family val="0"/>
      </rPr>
      <t>7245</t>
    </r>
  </si>
  <si>
    <t>欧阳海元</t>
  </si>
  <si>
    <r>
      <t>1</t>
    </r>
    <r>
      <rPr>
        <sz val="12"/>
        <rFont val="宋体"/>
        <family val="0"/>
      </rPr>
      <t>9258</t>
    </r>
  </si>
  <si>
    <t>唐陶富</t>
  </si>
  <si>
    <r>
      <t>2</t>
    </r>
    <r>
      <rPr>
        <sz val="12"/>
        <rFont val="宋体"/>
        <family val="0"/>
      </rPr>
      <t>8821</t>
    </r>
  </si>
  <si>
    <t>桂重阳</t>
  </si>
  <si>
    <r>
      <t>3</t>
    </r>
    <r>
      <rPr>
        <sz val="12"/>
        <rFont val="宋体"/>
        <family val="0"/>
      </rPr>
      <t>2170</t>
    </r>
  </si>
  <si>
    <t>阳光</t>
  </si>
  <si>
    <t>1001</t>
  </si>
  <si>
    <t>唐守勇</t>
  </si>
  <si>
    <r>
      <t>4</t>
    </r>
    <r>
      <rPr>
        <sz val="12"/>
        <rFont val="宋体"/>
        <family val="0"/>
      </rPr>
      <t>7080</t>
    </r>
  </si>
  <si>
    <t>1002</t>
  </si>
  <si>
    <t>赵凌峰</t>
  </si>
  <si>
    <r>
      <t>1</t>
    </r>
    <r>
      <rPr>
        <sz val="12"/>
        <rFont val="宋体"/>
        <family val="0"/>
      </rPr>
      <t>2524</t>
    </r>
  </si>
  <si>
    <t>唐仁斌</t>
  </si>
  <si>
    <t>彭秀枝</t>
  </si>
  <si>
    <t>黄富生</t>
  </si>
  <si>
    <r>
      <t>3</t>
    </r>
    <r>
      <rPr>
        <sz val="12"/>
        <rFont val="宋体"/>
        <family val="0"/>
      </rPr>
      <t>4455</t>
    </r>
  </si>
  <si>
    <t>杨浩云</t>
  </si>
  <si>
    <t>0</t>
  </si>
  <si>
    <t>姜海</t>
  </si>
  <si>
    <t>欧贤珍</t>
  </si>
  <si>
    <r>
      <t>2</t>
    </r>
    <r>
      <rPr>
        <sz val="12"/>
        <rFont val="宋体"/>
        <family val="0"/>
      </rPr>
      <t>2131</t>
    </r>
  </si>
  <si>
    <t>李祖祥</t>
  </si>
  <si>
    <r>
      <t>2</t>
    </r>
    <r>
      <rPr>
        <sz val="12"/>
        <rFont val="宋体"/>
        <family val="0"/>
      </rPr>
      <t>8407</t>
    </r>
  </si>
  <si>
    <t>罗小玲</t>
  </si>
  <si>
    <r>
      <t>3</t>
    </r>
    <r>
      <rPr>
        <sz val="12"/>
        <rFont val="宋体"/>
        <family val="0"/>
      </rPr>
      <t>1055</t>
    </r>
  </si>
  <si>
    <t>1101</t>
  </si>
  <si>
    <t>刘桂清</t>
  </si>
  <si>
    <r>
      <t>2</t>
    </r>
    <r>
      <rPr>
        <sz val="12"/>
        <rFont val="宋体"/>
        <family val="0"/>
      </rPr>
      <t>2073</t>
    </r>
  </si>
  <si>
    <t>1102</t>
  </si>
  <si>
    <t>凌国华</t>
  </si>
  <si>
    <r>
      <t>3</t>
    </r>
    <r>
      <rPr>
        <sz val="12"/>
        <rFont val="宋体"/>
        <family val="0"/>
      </rPr>
      <t>5250</t>
    </r>
  </si>
  <si>
    <t>唐时秀</t>
  </si>
  <si>
    <r>
      <t>8</t>
    </r>
    <r>
      <rPr>
        <sz val="12"/>
        <rFont val="宋体"/>
        <family val="0"/>
      </rPr>
      <t>567</t>
    </r>
  </si>
  <si>
    <t>肖文琳</t>
  </si>
  <si>
    <r>
      <t>1</t>
    </r>
    <r>
      <rPr>
        <sz val="12"/>
        <rFont val="宋体"/>
        <family val="0"/>
      </rPr>
      <t>5305</t>
    </r>
  </si>
  <si>
    <t>陈峦寿</t>
  </si>
  <si>
    <r>
      <t>2</t>
    </r>
    <r>
      <rPr>
        <sz val="12"/>
        <rFont val="宋体"/>
        <family val="0"/>
      </rPr>
      <t>5328</t>
    </r>
  </si>
  <si>
    <t>郭成友</t>
  </si>
  <si>
    <r>
      <t>3</t>
    </r>
    <r>
      <rPr>
        <sz val="12"/>
        <rFont val="宋体"/>
        <family val="0"/>
      </rPr>
      <t>7974</t>
    </r>
  </si>
  <si>
    <r>
      <t>1</t>
    </r>
    <r>
      <rPr>
        <sz val="12"/>
        <rFont val="宋体"/>
        <family val="0"/>
      </rPr>
      <t>3304</t>
    </r>
  </si>
  <si>
    <t>唐秀芳</t>
  </si>
  <si>
    <r>
      <t>3</t>
    </r>
    <r>
      <rPr>
        <sz val="12"/>
        <rFont val="宋体"/>
        <family val="0"/>
      </rPr>
      <t>8422</t>
    </r>
  </si>
  <si>
    <t>尹维荣</t>
  </si>
  <si>
    <r>
      <t>2</t>
    </r>
    <r>
      <rPr>
        <sz val="12"/>
        <rFont val="宋体"/>
        <family val="0"/>
      </rPr>
      <t>0775</t>
    </r>
  </si>
  <si>
    <t>廖建伟</t>
  </si>
  <si>
    <r>
      <t>1</t>
    </r>
    <r>
      <rPr>
        <sz val="12"/>
        <rFont val="宋体"/>
        <family val="0"/>
      </rPr>
      <t>9516</t>
    </r>
  </si>
  <si>
    <t>1201</t>
  </si>
  <si>
    <t>蒋植梁</t>
  </si>
  <si>
    <r>
      <t>4</t>
    </r>
    <r>
      <rPr>
        <sz val="12"/>
        <rFont val="宋体"/>
        <family val="0"/>
      </rPr>
      <t>2494</t>
    </r>
  </si>
  <si>
    <t>1202</t>
  </si>
  <si>
    <t>齐凤云</t>
  </si>
  <si>
    <r>
      <t>2</t>
    </r>
    <r>
      <rPr>
        <sz val="12"/>
        <rFont val="宋体"/>
        <family val="0"/>
      </rPr>
      <t>7730</t>
    </r>
  </si>
  <si>
    <t>龚金元</t>
  </si>
  <si>
    <r>
      <t>1</t>
    </r>
    <r>
      <rPr>
        <sz val="12"/>
        <rFont val="宋体"/>
        <family val="0"/>
      </rPr>
      <t>9316</t>
    </r>
  </si>
  <si>
    <t>胡宇琳</t>
  </si>
  <si>
    <r>
      <t>3</t>
    </r>
    <r>
      <rPr>
        <sz val="12"/>
        <rFont val="宋体"/>
        <family val="0"/>
      </rPr>
      <t>841</t>
    </r>
  </si>
  <si>
    <t>张秀英</t>
  </si>
  <si>
    <r>
      <t>3</t>
    </r>
    <r>
      <rPr>
        <sz val="12"/>
        <rFont val="宋体"/>
        <family val="0"/>
      </rPr>
      <t>4456</t>
    </r>
  </si>
  <si>
    <r>
      <t>1</t>
    </r>
    <r>
      <rPr>
        <sz val="12"/>
        <rFont val="宋体"/>
        <family val="0"/>
      </rPr>
      <t>6767</t>
    </r>
  </si>
  <si>
    <t>张光主</t>
  </si>
  <si>
    <r>
      <t>3</t>
    </r>
    <r>
      <rPr>
        <sz val="12"/>
        <rFont val="宋体"/>
        <family val="0"/>
      </rPr>
      <t>9868</t>
    </r>
  </si>
  <si>
    <t>唐保国</t>
  </si>
  <si>
    <r>
      <t>3</t>
    </r>
    <r>
      <rPr>
        <sz val="12"/>
        <rFont val="宋体"/>
        <family val="0"/>
      </rPr>
      <t>5268</t>
    </r>
  </si>
  <si>
    <t>李永献</t>
  </si>
  <si>
    <r>
      <t>3</t>
    </r>
    <r>
      <rPr>
        <sz val="12"/>
        <rFont val="宋体"/>
        <family val="0"/>
      </rPr>
      <t>7166</t>
    </r>
  </si>
  <si>
    <t>1301</t>
  </si>
  <si>
    <t>儿童医院专家</t>
  </si>
  <si>
    <t>1302</t>
  </si>
  <si>
    <t>胡钟仁</t>
  </si>
  <si>
    <t>刘华祥</t>
  </si>
  <si>
    <r>
      <t>3</t>
    </r>
    <r>
      <rPr>
        <sz val="12"/>
        <rFont val="宋体"/>
        <family val="0"/>
      </rPr>
      <t>7087</t>
    </r>
  </si>
  <si>
    <t>梁澜光</t>
  </si>
  <si>
    <r>
      <t>1</t>
    </r>
    <r>
      <rPr>
        <sz val="12"/>
        <rFont val="宋体"/>
        <family val="0"/>
      </rPr>
      <t>2289</t>
    </r>
  </si>
  <si>
    <t>沈爱梅</t>
  </si>
  <si>
    <r>
      <t>1</t>
    </r>
    <r>
      <rPr>
        <sz val="12"/>
        <rFont val="宋体"/>
        <family val="0"/>
      </rPr>
      <t>7977</t>
    </r>
  </si>
  <si>
    <t>孟峥嵘</t>
  </si>
  <si>
    <r>
      <t>1</t>
    </r>
    <r>
      <rPr>
        <sz val="12"/>
        <rFont val="宋体"/>
        <family val="0"/>
      </rPr>
      <t>5976</t>
    </r>
  </si>
  <si>
    <t>唐明霞</t>
  </si>
  <si>
    <r>
      <t>1</t>
    </r>
    <r>
      <rPr>
        <sz val="12"/>
        <rFont val="宋体"/>
        <family val="0"/>
      </rPr>
      <t>6991</t>
    </r>
  </si>
  <si>
    <t>付光慧</t>
  </si>
  <si>
    <t>王文军</t>
  </si>
  <si>
    <r>
      <t>3</t>
    </r>
    <r>
      <rPr>
        <sz val="12"/>
        <rFont val="宋体"/>
        <family val="0"/>
      </rPr>
      <t>8650</t>
    </r>
  </si>
  <si>
    <t>1401</t>
  </si>
  <si>
    <t>胡晓军</t>
  </si>
  <si>
    <r>
      <t>1</t>
    </r>
    <r>
      <rPr>
        <sz val="12"/>
        <rFont val="宋体"/>
        <family val="0"/>
      </rPr>
      <t>7200</t>
    </r>
  </si>
  <si>
    <t>1402</t>
  </si>
  <si>
    <t>陈润花</t>
  </si>
  <si>
    <r>
      <t>2</t>
    </r>
    <r>
      <rPr>
        <sz val="12"/>
        <rFont val="宋体"/>
        <family val="0"/>
      </rPr>
      <t>2493</t>
    </r>
  </si>
  <si>
    <t>陈耀声</t>
  </si>
  <si>
    <r>
      <t>3</t>
    </r>
    <r>
      <rPr>
        <sz val="12"/>
        <rFont val="宋体"/>
        <family val="0"/>
      </rPr>
      <t>9198</t>
    </r>
  </si>
  <si>
    <t>陈冬春</t>
  </si>
  <si>
    <r>
      <t>3</t>
    </r>
    <r>
      <rPr>
        <sz val="12"/>
        <rFont val="宋体"/>
        <family val="0"/>
      </rPr>
      <t>3924</t>
    </r>
  </si>
  <si>
    <t>刘绍黎</t>
  </si>
  <si>
    <r>
      <t>2</t>
    </r>
    <r>
      <rPr>
        <sz val="12"/>
        <rFont val="宋体"/>
        <family val="0"/>
      </rPr>
      <t>4516</t>
    </r>
  </si>
  <si>
    <t>廖梦雄</t>
  </si>
  <si>
    <r>
      <t>2</t>
    </r>
    <r>
      <rPr>
        <sz val="12"/>
        <rFont val="宋体"/>
        <family val="0"/>
      </rPr>
      <t>4451</t>
    </r>
  </si>
  <si>
    <t>徐佐才</t>
  </si>
  <si>
    <r>
      <t>1</t>
    </r>
    <r>
      <rPr>
        <sz val="12"/>
        <rFont val="宋体"/>
        <family val="0"/>
      </rPr>
      <t>3738</t>
    </r>
  </si>
  <si>
    <t>程红光</t>
  </si>
  <si>
    <r>
      <t>4</t>
    </r>
    <r>
      <rPr>
        <sz val="12"/>
        <rFont val="宋体"/>
        <family val="0"/>
      </rPr>
      <t>1213</t>
    </r>
  </si>
  <si>
    <t>1501</t>
  </si>
  <si>
    <t>张如铁</t>
  </si>
  <si>
    <r>
      <t>2</t>
    </r>
    <r>
      <rPr>
        <sz val="12"/>
        <rFont val="宋体"/>
        <family val="0"/>
      </rPr>
      <t>5523</t>
    </r>
  </si>
  <si>
    <t>1502</t>
  </si>
  <si>
    <t>张翎</t>
  </si>
  <si>
    <r>
      <t>7</t>
    </r>
    <r>
      <rPr>
        <sz val="12"/>
        <rFont val="宋体"/>
        <family val="0"/>
      </rPr>
      <t>846</t>
    </r>
  </si>
  <si>
    <t>王为</t>
  </si>
  <si>
    <r>
      <t>1</t>
    </r>
    <r>
      <rPr>
        <sz val="12"/>
        <rFont val="宋体"/>
        <family val="0"/>
      </rPr>
      <t>7076</t>
    </r>
  </si>
  <si>
    <t>李绍娥</t>
  </si>
  <si>
    <r>
      <t>2</t>
    </r>
    <r>
      <rPr>
        <sz val="12"/>
        <rFont val="宋体"/>
        <family val="0"/>
      </rPr>
      <t>753</t>
    </r>
  </si>
  <si>
    <r>
      <t>3</t>
    </r>
    <r>
      <rPr>
        <sz val="12"/>
        <rFont val="宋体"/>
        <family val="0"/>
      </rPr>
      <t>04</t>
    </r>
  </si>
  <si>
    <t>黄祥国</t>
  </si>
  <si>
    <r>
      <t>3</t>
    </r>
    <r>
      <rPr>
        <sz val="12"/>
        <rFont val="宋体"/>
        <family val="0"/>
      </rPr>
      <t>1386</t>
    </r>
  </si>
  <si>
    <t>蒋雪玉</t>
  </si>
  <si>
    <r>
      <t>2</t>
    </r>
    <r>
      <rPr>
        <sz val="12"/>
        <rFont val="宋体"/>
        <family val="0"/>
      </rPr>
      <t>1355</t>
    </r>
  </si>
  <si>
    <t>王萍</t>
  </si>
  <si>
    <r>
      <t>1</t>
    </r>
    <r>
      <rPr>
        <sz val="12"/>
        <rFont val="宋体"/>
        <family val="0"/>
      </rPr>
      <t>9858</t>
    </r>
  </si>
  <si>
    <t>朱忠明</t>
  </si>
  <si>
    <r>
      <t>2</t>
    </r>
    <r>
      <rPr>
        <sz val="12"/>
        <rFont val="宋体"/>
        <family val="0"/>
      </rPr>
      <t>1277</t>
    </r>
  </si>
  <si>
    <t>凌峰</t>
  </si>
  <si>
    <t>李凌春</t>
  </si>
  <si>
    <r>
      <t>2</t>
    </r>
    <r>
      <rPr>
        <sz val="12"/>
        <rFont val="宋体"/>
        <family val="0"/>
      </rPr>
      <t>1584</t>
    </r>
  </si>
  <si>
    <t>1601</t>
  </si>
  <si>
    <t>蒋素珍</t>
  </si>
  <si>
    <r>
      <t>1</t>
    </r>
    <r>
      <rPr>
        <sz val="12"/>
        <rFont val="宋体"/>
        <family val="0"/>
      </rPr>
      <t>5470</t>
    </r>
  </si>
  <si>
    <t>1602</t>
  </si>
  <si>
    <t>潘韩林</t>
  </si>
  <si>
    <r>
      <t>1</t>
    </r>
    <r>
      <rPr>
        <sz val="12"/>
        <rFont val="宋体"/>
        <family val="0"/>
      </rPr>
      <t>4541</t>
    </r>
  </si>
  <si>
    <t>彭金华</t>
  </si>
  <si>
    <r>
      <t>1</t>
    </r>
    <r>
      <rPr>
        <sz val="12"/>
        <rFont val="宋体"/>
        <family val="0"/>
      </rPr>
      <t>2426</t>
    </r>
  </si>
  <si>
    <t>吴万清</t>
  </si>
  <si>
    <r>
      <t>7</t>
    </r>
    <r>
      <rPr>
        <sz val="12"/>
        <rFont val="宋体"/>
        <family val="0"/>
      </rPr>
      <t>326</t>
    </r>
  </si>
  <si>
    <t>王永生</t>
  </si>
  <si>
    <r>
      <t>3</t>
    </r>
    <r>
      <rPr>
        <sz val="12"/>
        <rFont val="宋体"/>
        <family val="0"/>
      </rPr>
      <t>0839</t>
    </r>
  </si>
  <si>
    <t>柯贞光</t>
  </si>
  <si>
    <r>
      <t>3</t>
    </r>
    <r>
      <rPr>
        <sz val="12"/>
        <rFont val="宋体"/>
        <family val="0"/>
      </rPr>
      <t>211</t>
    </r>
  </si>
  <si>
    <t>彭昌盛</t>
  </si>
  <si>
    <r>
      <t>1</t>
    </r>
    <r>
      <rPr>
        <sz val="12"/>
        <rFont val="宋体"/>
        <family val="0"/>
      </rPr>
      <t>4985</t>
    </r>
  </si>
  <si>
    <t>盘英瑛</t>
  </si>
  <si>
    <r>
      <t>2</t>
    </r>
    <r>
      <rPr>
        <sz val="12"/>
        <rFont val="宋体"/>
        <family val="0"/>
      </rPr>
      <t>6284</t>
    </r>
  </si>
  <si>
    <t>吴慧云</t>
  </si>
  <si>
    <r>
      <t>2</t>
    </r>
    <r>
      <rPr>
        <sz val="12"/>
        <rFont val="宋体"/>
        <family val="0"/>
      </rPr>
      <t>0577</t>
    </r>
  </si>
  <si>
    <t>上门收费</t>
  </si>
  <si>
    <t>1701</t>
  </si>
  <si>
    <t>胡斌</t>
  </si>
  <si>
    <t>1702</t>
  </si>
  <si>
    <t>何化冰</t>
  </si>
  <si>
    <t>陶丽云</t>
  </si>
  <si>
    <r>
      <t>1</t>
    </r>
    <r>
      <rPr>
        <sz val="12"/>
        <rFont val="宋体"/>
        <family val="0"/>
      </rPr>
      <t>7199</t>
    </r>
  </si>
  <si>
    <t>杨红霞</t>
  </si>
  <si>
    <r>
      <t>2</t>
    </r>
    <r>
      <rPr>
        <sz val="12"/>
        <rFont val="宋体"/>
        <family val="0"/>
      </rPr>
      <t>8314</t>
    </r>
  </si>
  <si>
    <t>彭晓铜</t>
  </si>
  <si>
    <t>肖新丽</t>
  </si>
  <si>
    <r>
      <t>1</t>
    </r>
    <r>
      <rPr>
        <sz val="12"/>
        <rFont val="宋体"/>
        <family val="0"/>
      </rPr>
      <t>5090</t>
    </r>
  </si>
  <si>
    <t>蒋竞杭</t>
  </si>
  <si>
    <t>彭鹏</t>
  </si>
  <si>
    <r>
      <t>1</t>
    </r>
    <r>
      <rPr>
        <sz val="12"/>
        <rFont val="宋体"/>
        <family val="0"/>
      </rPr>
      <t>7653</t>
    </r>
  </si>
  <si>
    <t>永州职业技术学院医学部职工住宅用水电数与金额登记表</t>
  </si>
  <si>
    <t>1801</t>
  </si>
  <si>
    <t>曾勇</t>
  </si>
  <si>
    <r>
      <t>1</t>
    </r>
    <r>
      <rPr>
        <sz val="12"/>
        <rFont val="宋体"/>
        <family val="0"/>
      </rPr>
      <t>6214</t>
    </r>
  </si>
  <si>
    <t>1802</t>
  </si>
  <si>
    <t>周全秀</t>
  </si>
  <si>
    <r>
      <t>2</t>
    </r>
    <r>
      <rPr>
        <sz val="12"/>
        <rFont val="宋体"/>
        <family val="0"/>
      </rPr>
      <t>0296</t>
    </r>
  </si>
  <si>
    <t>刘国平</t>
  </si>
  <si>
    <r>
      <t>2</t>
    </r>
    <r>
      <rPr>
        <sz val="12"/>
        <rFont val="宋体"/>
        <family val="0"/>
      </rPr>
      <t>6773</t>
    </r>
  </si>
  <si>
    <t>王玲</t>
  </si>
  <si>
    <t>刘美红</t>
  </si>
  <si>
    <t>潘以纯</t>
  </si>
  <si>
    <r>
      <t>2</t>
    </r>
    <r>
      <rPr>
        <sz val="12"/>
        <rFont val="宋体"/>
        <family val="0"/>
      </rPr>
      <t>5654</t>
    </r>
  </si>
  <si>
    <t>刘丽妍</t>
  </si>
  <si>
    <r>
      <t>1</t>
    </r>
    <r>
      <rPr>
        <sz val="12"/>
        <rFont val="宋体"/>
        <family val="0"/>
      </rPr>
      <t>9952</t>
    </r>
  </si>
  <si>
    <t>陈基善</t>
  </si>
  <si>
    <t>孟火娟</t>
  </si>
  <si>
    <r>
      <t>1</t>
    </r>
    <r>
      <rPr>
        <sz val="12"/>
        <rFont val="宋体"/>
        <family val="0"/>
      </rPr>
      <t>9295</t>
    </r>
  </si>
  <si>
    <r>
      <t>2</t>
    </r>
    <r>
      <rPr>
        <sz val="12"/>
        <rFont val="宋体"/>
        <family val="0"/>
      </rPr>
      <t>1413</t>
    </r>
  </si>
  <si>
    <t>1901</t>
  </si>
  <si>
    <t>郑会琼</t>
  </si>
  <si>
    <t>1902</t>
  </si>
  <si>
    <t>邓杰</t>
  </si>
  <si>
    <t>李衡山</t>
  </si>
  <si>
    <t>张成忠</t>
  </si>
  <si>
    <t>李世胜</t>
  </si>
  <si>
    <r>
      <t>2</t>
    </r>
    <r>
      <rPr>
        <sz val="12"/>
        <rFont val="宋体"/>
        <family val="0"/>
      </rPr>
      <t>1757</t>
    </r>
  </si>
  <si>
    <t>潘富林</t>
  </si>
  <si>
    <t>白能云</t>
  </si>
  <si>
    <r>
      <t>3</t>
    </r>
    <r>
      <rPr>
        <sz val="12"/>
        <rFont val="宋体"/>
        <family val="0"/>
      </rPr>
      <t>0975</t>
    </r>
  </si>
  <si>
    <t>唐夏林</t>
  </si>
  <si>
    <r>
      <t>2</t>
    </r>
    <r>
      <rPr>
        <sz val="12"/>
        <rFont val="宋体"/>
        <family val="0"/>
      </rPr>
      <t>2690</t>
    </r>
  </si>
  <si>
    <t>邓仕斌</t>
  </si>
  <si>
    <r>
      <t>1</t>
    </r>
    <r>
      <rPr>
        <sz val="12"/>
        <rFont val="宋体"/>
        <family val="0"/>
      </rPr>
      <t>4830</t>
    </r>
  </si>
  <si>
    <t xml:space="preserve">    第     页</t>
  </si>
  <si>
    <t>2001</t>
  </si>
  <si>
    <t>凌春滨</t>
  </si>
  <si>
    <r>
      <t>2</t>
    </r>
    <r>
      <rPr>
        <sz val="12"/>
        <rFont val="宋体"/>
        <family val="0"/>
      </rPr>
      <t>6812</t>
    </r>
  </si>
  <si>
    <t>2002</t>
  </si>
  <si>
    <t>郑登秀</t>
  </si>
  <si>
    <r>
      <t>3</t>
    </r>
    <r>
      <rPr>
        <sz val="12"/>
        <rFont val="宋体"/>
        <family val="0"/>
      </rPr>
      <t>3920</t>
    </r>
  </si>
  <si>
    <t>陈一凡</t>
  </si>
  <si>
    <t>葵旭</t>
  </si>
  <si>
    <r>
      <t>3</t>
    </r>
    <r>
      <rPr>
        <sz val="12"/>
        <rFont val="宋体"/>
        <family val="0"/>
      </rPr>
      <t>9231</t>
    </r>
  </si>
  <si>
    <t>夏玉峰</t>
  </si>
  <si>
    <t>19146</t>
  </si>
  <si>
    <t>欧光殊</t>
  </si>
  <si>
    <r>
      <t>5</t>
    </r>
    <r>
      <rPr>
        <sz val="12"/>
        <rFont val="宋体"/>
        <family val="0"/>
      </rPr>
      <t>0965</t>
    </r>
  </si>
  <si>
    <t>魏平峰</t>
  </si>
  <si>
    <r>
      <t>4</t>
    </r>
    <r>
      <rPr>
        <sz val="12"/>
        <rFont val="宋体"/>
        <family val="0"/>
      </rPr>
      <t>1542</t>
    </r>
  </si>
  <si>
    <t>唐世章</t>
  </si>
  <si>
    <r>
      <t>2</t>
    </r>
    <r>
      <rPr>
        <sz val="12"/>
        <rFont val="宋体"/>
        <family val="0"/>
      </rPr>
      <t>3275</t>
    </r>
  </si>
  <si>
    <r>
      <t>1</t>
    </r>
    <r>
      <rPr>
        <sz val="12"/>
        <rFont val="宋体"/>
        <family val="0"/>
      </rPr>
      <t>3685</t>
    </r>
  </si>
  <si>
    <t>李贝晶</t>
  </si>
  <si>
    <r>
      <t>3</t>
    </r>
    <r>
      <rPr>
        <sz val="12"/>
        <rFont val="宋体"/>
        <family val="0"/>
      </rPr>
      <t>6611</t>
    </r>
  </si>
  <si>
    <t>2101</t>
  </si>
  <si>
    <t>彭军</t>
  </si>
  <si>
    <r>
      <t>1</t>
    </r>
    <r>
      <rPr>
        <sz val="12"/>
        <rFont val="宋体"/>
        <family val="0"/>
      </rPr>
      <t>9610</t>
    </r>
  </si>
  <si>
    <t>2102</t>
  </si>
  <si>
    <t>张珍秀</t>
  </si>
  <si>
    <r>
      <t>1</t>
    </r>
    <r>
      <rPr>
        <sz val="12"/>
        <rFont val="宋体"/>
        <family val="0"/>
      </rPr>
      <t>1282</t>
    </r>
  </si>
  <si>
    <r>
      <t>4</t>
    </r>
    <r>
      <rPr>
        <sz val="12"/>
        <rFont val="宋体"/>
        <family val="0"/>
      </rPr>
      <t>90/182/63</t>
    </r>
  </si>
  <si>
    <t>郑仕春</t>
  </si>
  <si>
    <t>19879</t>
  </si>
  <si>
    <t>陈秋云</t>
  </si>
  <si>
    <t>杨春英</t>
  </si>
  <si>
    <r>
      <t>1</t>
    </r>
    <r>
      <rPr>
        <sz val="12"/>
        <rFont val="宋体"/>
        <family val="0"/>
      </rPr>
      <t>6165</t>
    </r>
  </si>
  <si>
    <t>候敏</t>
  </si>
  <si>
    <r>
      <t>1</t>
    </r>
    <r>
      <rPr>
        <sz val="12"/>
        <rFont val="宋体"/>
        <family val="0"/>
      </rPr>
      <t>2844</t>
    </r>
  </si>
  <si>
    <t>杨萍</t>
  </si>
  <si>
    <r>
      <t>2</t>
    </r>
    <r>
      <rPr>
        <sz val="12"/>
        <rFont val="宋体"/>
        <family val="0"/>
      </rPr>
      <t>0482</t>
    </r>
  </si>
  <si>
    <t>朱崎</t>
  </si>
  <si>
    <r>
      <t>3</t>
    </r>
    <r>
      <rPr>
        <sz val="12"/>
        <rFont val="宋体"/>
        <family val="0"/>
      </rPr>
      <t>2760</t>
    </r>
  </si>
  <si>
    <t>2201</t>
  </si>
  <si>
    <t>罗四维</t>
  </si>
  <si>
    <t>2202</t>
  </si>
  <si>
    <t>李贵英</t>
  </si>
  <si>
    <r>
      <t>8</t>
    </r>
    <r>
      <rPr>
        <sz val="12"/>
        <rFont val="宋体"/>
        <family val="0"/>
      </rPr>
      <t>049</t>
    </r>
  </si>
  <si>
    <t>申永祥</t>
  </si>
  <si>
    <r>
      <t>1</t>
    </r>
    <r>
      <rPr>
        <sz val="12"/>
        <rFont val="宋体"/>
        <family val="0"/>
      </rPr>
      <t>1545</t>
    </r>
  </si>
  <si>
    <t>唐建华</t>
  </si>
  <si>
    <r>
      <t>3</t>
    </r>
    <r>
      <rPr>
        <sz val="12"/>
        <rFont val="宋体"/>
        <family val="0"/>
      </rPr>
      <t>0715</t>
    </r>
  </si>
  <si>
    <t>郑雪英</t>
  </si>
  <si>
    <t>刘力华</t>
  </si>
  <si>
    <r>
      <t>1</t>
    </r>
    <r>
      <rPr>
        <sz val="12"/>
        <rFont val="宋体"/>
        <family val="0"/>
      </rPr>
      <t>4251</t>
    </r>
  </si>
  <si>
    <t>韩利军</t>
  </si>
  <si>
    <r>
      <t>1</t>
    </r>
    <r>
      <rPr>
        <sz val="12"/>
        <rFont val="宋体"/>
        <family val="0"/>
      </rPr>
      <t>4819</t>
    </r>
  </si>
  <si>
    <t>陈友元</t>
  </si>
  <si>
    <t>邓剑霞</t>
  </si>
  <si>
    <r>
      <t>5</t>
    </r>
    <r>
      <rPr>
        <sz val="12"/>
        <rFont val="宋体"/>
        <family val="0"/>
      </rPr>
      <t>333</t>
    </r>
  </si>
  <si>
    <t>唐炜平</t>
  </si>
  <si>
    <t>雷鸣</t>
  </si>
  <si>
    <t>王维</t>
  </si>
  <si>
    <t>谢永林</t>
  </si>
  <si>
    <t>蒋群君</t>
  </si>
  <si>
    <t>刘晶镭</t>
  </si>
  <si>
    <t>彭少华</t>
  </si>
  <si>
    <t>曾丽</t>
  </si>
  <si>
    <t>燕俊全</t>
  </si>
  <si>
    <t>张昭宇</t>
  </si>
  <si>
    <t>秦龙</t>
  </si>
  <si>
    <t>唐丽芳</t>
  </si>
  <si>
    <t>莫丽萍</t>
  </si>
  <si>
    <t>唐毅</t>
  </si>
  <si>
    <t>蒋恒</t>
  </si>
  <si>
    <t>匡卫东</t>
  </si>
  <si>
    <t>刘艳满</t>
  </si>
  <si>
    <t>魏芳华</t>
  </si>
  <si>
    <t>黎耘</t>
  </si>
  <si>
    <t>唐凯</t>
  </si>
  <si>
    <t>唐明春</t>
  </si>
  <si>
    <t>毛辉斌</t>
  </si>
  <si>
    <t>刘凤</t>
  </si>
  <si>
    <t>孙建国</t>
  </si>
  <si>
    <t>黄亚力</t>
  </si>
  <si>
    <t>郑锦</t>
  </si>
  <si>
    <t>尹颖</t>
  </si>
  <si>
    <t>蒋国生</t>
  </si>
  <si>
    <t>胡红宇</t>
  </si>
  <si>
    <t>王建群</t>
  </si>
  <si>
    <t>朱雪志</t>
  </si>
  <si>
    <t>黄绿荷</t>
  </si>
  <si>
    <t>张森</t>
  </si>
  <si>
    <t>黄文新</t>
  </si>
  <si>
    <t>黄营满</t>
  </si>
  <si>
    <t>龙其玲</t>
  </si>
  <si>
    <t>秦永亮</t>
  </si>
  <si>
    <t>盘晓娟</t>
  </si>
  <si>
    <t>贺斌</t>
  </si>
  <si>
    <t>唐向军</t>
  </si>
  <si>
    <t>蒋琳</t>
  </si>
  <si>
    <t>黄亚俐</t>
  </si>
  <si>
    <t>唐晓民</t>
  </si>
  <si>
    <t>唐怿民</t>
  </si>
  <si>
    <t>唐立华</t>
  </si>
  <si>
    <t>雷继业</t>
  </si>
  <si>
    <t>吴春富</t>
  </si>
  <si>
    <t>罗淑文</t>
  </si>
  <si>
    <t>刘居芳</t>
  </si>
  <si>
    <t>王满连</t>
  </si>
  <si>
    <t>周开义</t>
  </si>
  <si>
    <t>皮修益</t>
  </si>
  <si>
    <t>陈庆曲</t>
  </si>
  <si>
    <t>王光彬</t>
  </si>
  <si>
    <t>3952/13393</t>
  </si>
  <si>
    <t>1271/288</t>
  </si>
  <si>
    <t>蒋福生</t>
  </si>
  <si>
    <t>陈玉君</t>
  </si>
  <si>
    <t>董树森</t>
  </si>
  <si>
    <t>9995/2782</t>
  </si>
  <si>
    <t>2450/195</t>
  </si>
  <si>
    <t>向建国</t>
  </si>
  <si>
    <t>周进志</t>
  </si>
  <si>
    <t>秦树华</t>
  </si>
  <si>
    <t>张桂秋</t>
  </si>
  <si>
    <t>周芳彪</t>
  </si>
  <si>
    <t>张亚湘</t>
  </si>
  <si>
    <t>3527/9364</t>
  </si>
  <si>
    <t>341/888</t>
  </si>
  <si>
    <t>姚治贵</t>
  </si>
  <si>
    <t>李满林</t>
  </si>
  <si>
    <t>蔡翠云</t>
  </si>
  <si>
    <t>李增元</t>
  </si>
  <si>
    <t>陈烈光</t>
  </si>
  <si>
    <t>雷军湘</t>
  </si>
  <si>
    <t>周巧云</t>
  </si>
  <si>
    <t>马玉琴</t>
  </si>
  <si>
    <t>吕国勇</t>
  </si>
  <si>
    <t>钟鲁</t>
  </si>
  <si>
    <t>洪梅生</t>
  </si>
  <si>
    <t>杨仁爱</t>
  </si>
  <si>
    <t>李汉生</t>
  </si>
  <si>
    <t>冯德香</t>
  </si>
  <si>
    <t>腾鹤龄</t>
  </si>
  <si>
    <t>何成姣</t>
  </si>
  <si>
    <t>刘慧敏</t>
  </si>
  <si>
    <t>肖桂英</t>
  </si>
  <si>
    <t>戴助春</t>
  </si>
  <si>
    <t>刘树源</t>
  </si>
  <si>
    <t>刘子秀</t>
  </si>
  <si>
    <t>张勤</t>
  </si>
  <si>
    <t>朱厚金</t>
  </si>
  <si>
    <t>魏建强</t>
  </si>
  <si>
    <t>范健</t>
  </si>
  <si>
    <t>范毓滏</t>
  </si>
  <si>
    <t>许必跃</t>
  </si>
  <si>
    <t>匡宗禄</t>
  </si>
  <si>
    <t>赵艳凤</t>
  </si>
  <si>
    <t>吴又梯</t>
  </si>
  <si>
    <t>朱仁华</t>
  </si>
  <si>
    <t>欧朝培</t>
  </si>
  <si>
    <t>李吉富</t>
  </si>
  <si>
    <t>王晓华</t>
  </si>
  <si>
    <t>王先锟</t>
  </si>
  <si>
    <t>唐高清</t>
  </si>
  <si>
    <t>邓华清</t>
  </si>
  <si>
    <t>冯品荣</t>
  </si>
  <si>
    <t>胡孟明</t>
  </si>
  <si>
    <t>伍定军</t>
  </si>
  <si>
    <t>蒋三惠</t>
  </si>
  <si>
    <t>唐正科</t>
  </si>
  <si>
    <t>曹绍霞</t>
  </si>
  <si>
    <t>唐建国</t>
  </si>
  <si>
    <t>郑建民</t>
  </si>
  <si>
    <t>刘积源</t>
  </si>
  <si>
    <t>匡兴淮</t>
  </si>
  <si>
    <r>
      <t>周秀沐</t>
    </r>
    <r>
      <rPr>
        <sz val="9"/>
        <rFont val="宋体"/>
        <family val="0"/>
      </rPr>
      <t>（妻）</t>
    </r>
  </si>
  <si>
    <t>黄文贤</t>
  </si>
  <si>
    <t>蔡守林</t>
  </si>
  <si>
    <t>周豪</t>
  </si>
  <si>
    <t>周进柏</t>
  </si>
  <si>
    <t>唐长辉</t>
  </si>
  <si>
    <t>梁松秋</t>
  </si>
  <si>
    <t>王焕德</t>
  </si>
  <si>
    <t>唐祝英</t>
  </si>
  <si>
    <t>郑贤陆</t>
  </si>
  <si>
    <t>王川才</t>
  </si>
  <si>
    <t>成和平</t>
  </si>
  <si>
    <t>李解元</t>
  </si>
  <si>
    <t>汤北齐</t>
  </si>
  <si>
    <t>何太泉</t>
  </si>
  <si>
    <t>高富仁</t>
  </si>
  <si>
    <t>吴建勋（综合楼）</t>
  </si>
  <si>
    <t>吕文化（综合楼）</t>
  </si>
  <si>
    <t>未住</t>
  </si>
  <si>
    <t>李全保</t>
  </si>
  <si>
    <t>五楼</t>
  </si>
  <si>
    <t>郑玉民</t>
  </si>
  <si>
    <t>匡辉</t>
  </si>
  <si>
    <t>3人</t>
  </si>
  <si>
    <t>没住</t>
  </si>
  <si>
    <t>刘东方</t>
  </si>
  <si>
    <t>1335/908</t>
  </si>
  <si>
    <t>李建生</t>
  </si>
  <si>
    <r>
      <t>1</t>
    </r>
    <r>
      <rPr>
        <sz val="12"/>
        <rFont val="宋体"/>
        <family val="0"/>
      </rPr>
      <t>68/229</t>
    </r>
  </si>
  <si>
    <t>401</t>
  </si>
  <si>
    <t>长期没住</t>
  </si>
  <si>
    <t>701</t>
  </si>
  <si>
    <t>刘晓兰</t>
  </si>
  <si>
    <t>702</t>
  </si>
  <si>
    <t>韩立路</t>
  </si>
  <si>
    <t>189</t>
  </si>
  <si>
    <t>廖伟华</t>
  </si>
  <si>
    <t>1407</t>
  </si>
  <si>
    <t>杨成德</t>
  </si>
  <si>
    <t>蒋志梅</t>
  </si>
  <si>
    <t>4人</t>
  </si>
  <si>
    <t>邹柏珍</t>
  </si>
  <si>
    <t>邓文</t>
  </si>
  <si>
    <t>陈列德</t>
  </si>
  <si>
    <t>郑汉夫</t>
  </si>
  <si>
    <t>陈文奇</t>
  </si>
  <si>
    <t>朱光均</t>
  </si>
  <si>
    <t>吴才德</t>
  </si>
  <si>
    <t>801</t>
  </si>
  <si>
    <t>何新生</t>
  </si>
  <si>
    <t>802</t>
  </si>
  <si>
    <t>王巧云</t>
  </si>
  <si>
    <t>李务云</t>
  </si>
  <si>
    <t>唐子建</t>
  </si>
  <si>
    <r>
      <t>杨海安</t>
    </r>
    <r>
      <rPr>
        <sz val="11"/>
        <rFont val="Times New Roman"/>
        <family val="1"/>
      </rPr>
      <t xml:space="preserve"> </t>
    </r>
  </si>
  <si>
    <t>吕天赐</t>
  </si>
  <si>
    <t>吴京雁</t>
  </si>
  <si>
    <t>颜昌柏</t>
  </si>
  <si>
    <t>李祖昌</t>
  </si>
  <si>
    <t>杨秋娥</t>
  </si>
  <si>
    <t>谭孔兰</t>
  </si>
  <si>
    <t>谢万兰</t>
  </si>
  <si>
    <t>唐玉虎</t>
  </si>
  <si>
    <t xml:space="preserve"> 蒋绍武 </t>
  </si>
  <si>
    <t>永州职业技术学院师范校区职工住宅用电数与金额登记表(非校职工)</t>
  </si>
  <si>
    <t>901</t>
  </si>
  <si>
    <t>曾玉华</t>
  </si>
  <si>
    <t>902</t>
  </si>
  <si>
    <t>唐建生</t>
  </si>
  <si>
    <t>何铁</t>
  </si>
  <si>
    <t>雷建林</t>
  </si>
  <si>
    <t>王为</t>
  </si>
  <si>
    <t>张国梁</t>
  </si>
  <si>
    <t>蒋富北</t>
  </si>
  <si>
    <t>秦群智</t>
  </si>
  <si>
    <t>方件明</t>
  </si>
  <si>
    <t>杨球旺</t>
  </si>
  <si>
    <t>周科彗</t>
  </si>
  <si>
    <t>余隆国</t>
  </si>
  <si>
    <t>黄志刚</t>
  </si>
  <si>
    <t xml:space="preserve"> 吴大非 </t>
  </si>
  <si>
    <t>左全华</t>
  </si>
  <si>
    <t>雷小玲</t>
  </si>
  <si>
    <t>李翠娥</t>
  </si>
  <si>
    <t>1001</t>
  </si>
  <si>
    <t>魏顺林</t>
  </si>
  <si>
    <t>1002</t>
  </si>
  <si>
    <t>胡秀珠</t>
  </si>
  <si>
    <t>汪端福</t>
  </si>
  <si>
    <t>唐雨竹</t>
  </si>
  <si>
    <t xml:space="preserve"> 蒋富南 </t>
  </si>
  <si>
    <t>彭晋祁</t>
  </si>
  <si>
    <t>吕国康</t>
  </si>
  <si>
    <t>唐国顺</t>
  </si>
  <si>
    <t>胡林</t>
  </si>
  <si>
    <t>唐佐明</t>
  </si>
  <si>
    <t>王树德</t>
  </si>
  <si>
    <t>李连英</t>
  </si>
  <si>
    <t>唐小平</t>
  </si>
  <si>
    <t>陈晓斌</t>
  </si>
  <si>
    <t>孔解静</t>
  </si>
  <si>
    <t>总计</t>
  </si>
  <si>
    <t>1人</t>
  </si>
  <si>
    <t>501</t>
  </si>
  <si>
    <t>601</t>
  </si>
  <si>
    <t>602</t>
  </si>
  <si>
    <t>赵凌峰</t>
  </si>
  <si>
    <t>1101</t>
  </si>
  <si>
    <t>永州职业技术学院商贸校区职工住宅用电数与金额登记表(离退休)</t>
  </si>
  <si>
    <t>房号</t>
  </si>
  <si>
    <t>装表位置</t>
  </si>
  <si>
    <t>李全保</t>
  </si>
  <si>
    <t>段家清</t>
  </si>
  <si>
    <t>未住</t>
  </si>
  <si>
    <t>何立耘</t>
  </si>
  <si>
    <t>雷祝祥</t>
  </si>
  <si>
    <t>吕定平</t>
  </si>
  <si>
    <t>胡显立</t>
  </si>
  <si>
    <t>吴建勋</t>
  </si>
  <si>
    <t>周忠诚</t>
  </si>
  <si>
    <t>陈峦英</t>
  </si>
  <si>
    <t>管  文</t>
  </si>
  <si>
    <t>钟志松</t>
  </si>
  <si>
    <t>冯志云</t>
  </si>
  <si>
    <t>邹社初</t>
  </si>
  <si>
    <t>冀通祥</t>
  </si>
  <si>
    <t>118</t>
  </si>
  <si>
    <t>朱光辉</t>
  </si>
  <si>
    <t>119</t>
  </si>
  <si>
    <t>李林书</t>
  </si>
  <si>
    <t>谢展鹏</t>
  </si>
  <si>
    <t>封少云</t>
  </si>
  <si>
    <t>刘解秀</t>
  </si>
  <si>
    <t>唐平姬</t>
  </si>
  <si>
    <t>124</t>
  </si>
  <si>
    <t>赵佑明</t>
  </si>
  <si>
    <t>厕所</t>
  </si>
  <si>
    <t>卧室</t>
  </si>
  <si>
    <t>杂房</t>
  </si>
  <si>
    <t>126</t>
  </si>
  <si>
    <t>唐德棉</t>
  </si>
  <si>
    <t>127</t>
  </si>
  <si>
    <t>俞蓉生</t>
  </si>
  <si>
    <t>厨房</t>
  </si>
  <si>
    <t>阳台</t>
  </si>
  <si>
    <t>李小康（在职）</t>
  </si>
  <si>
    <t>陈国忠</t>
  </si>
  <si>
    <t>303</t>
  </si>
  <si>
    <t>李牛财</t>
  </si>
  <si>
    <t>304</t>
  </si>
  <si>
    <t>周汉平</t>
  </si>
  <si>
    <t>305</t>
  </si>
  <si>
    <t>赵伍满</t>
  </si>
  <si>
    <t>黄维芳</t>
  </si>
  <si>
    <t>李金波</t>
  </si>
  <si>
    <t>蒋国云</t>
  </si>
  <si>
    <t>邓金兰</t>
  </si>
  <si>
    <t>310</t>
  </si>
  <si>
    <t>唐满英</t>
  </si>
  <si>
    <t>311</t>
  </si>
  <si>
    <t>唐先文</t>
  </si>
  <si>
    <t>永州职业技术学院商贸校区职工住宅用电数与金额登记表(在职)</t>
  </si>
  <si>
    <t>潘清放</t>
  </si>
  <si>
    <t>唐美华</t>
  </si>
  <si>
    <t>周许平</t>
  </si>
  <si>
    <t>谢交彪</t>
  </si>
  <si>
    <t>唐美华（公房）</t>
  </si>
  <si>
    <t>范小燕1栋</t>
  </si>
  <si>
    <t>胡海</t>
  </si>
  <si>
    <t>邓小善</t>
  </si>
  <si>
    <t>蒋中令</t>
  </si>
  <si>
    <t>唐勇军</t>
  </si>
  <si>
    <t>尹其麟</t>
  </si>
  <si>
    <t>张超鹏</t>
  </si>
  <si>
    <t>高岩松</t>
  </si>
  <si>
    <t>李军</t>
  </si>
  <si>
    <t>唐艳松</t>
  </si>
  <si>
    <t>李湘辉1栋</t>
  </si>
  <si>
    <t>唐淑芳</t>
  </si>
  <si>
    <t>刘西祥</t>
  </si>
  <si>
    <t>414</t>
  </si>
  <si>
    <t>王建军</t>
  </si>
  <si>
    <t>415</t>
  </si>
  <si>
    <t>杨智庭</t>
  </si>
  <si>
    <t>蒋永根</t>
  </si>
  <si>
    <t>周玲</t>
  </si>
  <si>
    <t>荣海龙</t>
  </si>
  <si>
    <t>吴惠平</t>
  </si>
  <si>
    <t>唐莉</t>
  </si>
  <si>
    <t>胡巧华</t>
  </si>
  <si>
    <t>李冬旺</t>
  </si>
  <si>
    <t>李胜辉</t>
  </si>
  <si>
    <t>范小燕</t>
  </si>
  <si>
    <t>何春玲</t>
  </si>
  <si>
    <t>邓明星</t>
  </si>
  <si>
    <t>盛丽</t>
  </si>
  <si>
    <t>何伍吉</t>
  </si>
  <si>
    <t>罗忠生</t>
  </si>
  <si>
    <t>龙艳君</t>
  </si>
  <si>
    <t>袁爱民</t>
  </si>
  <si>
    <t>沈兴红</t>
  </si>
  <si>
    <t>唐治</t>
  </si>
  <si>
    <t>王诗端</t>
  </si>
  <si>
    <t>孙秀荣</t>
  </si>
  <si>
    <t>龚冬华</t>
  </si>
  <si>
    <t>住房</t>
  </si>
  <si>
    <t>郑玉明</t>
  </si>
  <si>
    <t>509</t>
  </si>
  <si>
    <t>郑玉明（6栋）</t>
  </si>
  <si>
    <t>510</t>
  </si>
  <si>
    <t>汤文忠</t>
  </si>
  <si>
    <t>511</t>
  </si>
  <si>
    <t>罗正龙</t>
  </si>
  <si>
    <t>欧惠芳</t>
  </si>
  <si>
    <t>宁衡山</t>
  </si>
  <si>
    <t>李宏斌</t>
  </si>
  <si>
    <t>骆军</t>
  </si>
  <si>
    <t>唐文明</t>
  </si>
  <si>
    <t>杨文竹</t>
  </si>
  <si>
    <t>罗冬娥</t>
  </si>
  <si>
    <t>蒋乐仁</t>
  </si>
  <si>
    <t>603</t>
  </si>
  <si>
    <t>黄向阳</t>
  </si>
  <si>
    <t>夏顺辉</t>
  </si>
  <si>
    <t>吕磊</t>
  </si>
  <si>
    <t>陈海军</t>
  </si>
  <si>
    <t>607</t>
  </si>
  <si>
    <t>杨汉恩</t>
  </si>
  <si>
    <t>608</t>
  </si>
  <si>
    <t>李小安</t>
  </si>
  <si>
    <t>609</t>
  </si>
  <si>
    <t>李晶</t>
  </si>
  <si>
    <t>卢璐</t>
  </si>
  <si>
    <t>管麟</t>
  </si>
  <si>
    <t>703</t>
  </si>
  <si>
    <t>唐青</t>
  </si>
  <si>
    <t>704</t>
  </si>
  <si>
    <t>何生凤</t>
  </si>
  <si>
    <t>705</t>
  </si>
  <si>
    <t>706</t>
  </si>
  <si>
    <t>屠纯国</t>
  </si>
  <si>
    <t>周华姣</t>
  </si>
  <si>
    <t>803</t>
  </si>
  <si>
    <t>吕振斌</t>
  </si>
  <si>
    <t>孙琼</t>
  </si>
  <si>
    <t>雷金元</t>
  </si>
  <si>
    <t>欧阳承忠</t>
  </si>
  <si>
    <t>刘章胜</t>
  </si>
  <si>
    <t>曾颉</t>
  </si>
  <si>
    <t>黄学军</t>
  </si>
  <si>
    <t>903</t>
  </si>
  <si>
    <t>李湘辉</t>
  </si>
  <si>
    <t>904</t>
  </si>
  <si>
    <t>王志红</t>
  </si>
  <si>
    <t>邓小善（综合楼）</t>
  </si>
  <si>
    <t>1003</t>
  </si>
  <si>
    <t>永州职业技术学院商贸校区职工住宅用电数与金额登记表(非校职工)</t>
  </si>
  <si>
    <t>刘六一</t>
  </si>
  <si>
    <t>周春林</t>
  </si>
  <si>
    <t>罗贤秀</t>
  </si>
  <si>
    <t>何福厚</t>
  </si>
  <si>
    <t>黄生贵</t>
  </si>
  <si>
    <t>唐阳玲</t>
  </si>
  <si>
    <t>周红梅</t>
  </si>
  <si>
    <t>黄萍</t>
  </si>
  <si>
    <t>郑安平</t>
  </si>
  <si>
    <t>1110</t>
  </si>
  <si>
    <t>余国满</t>
  </si>
  <si>
    <t>1111</t>
  </si>
  <si>
    <t>周代丽</t>
  </si>
  <si>
    <t>唐飞龙</t>
  </si>
  <si>
    <t>龙志光</t>
  </si>
  <si>
    <t>何  玲</t>
  </si>
  <si>
    <t>李朝辉</t>
  </si>
  <si>
    <t>李仲恕</t>
  </si>
  <si>
    <t>永州职业技术学院商贸校区职工住宅用电数与金额登记表（外住户）</t>
  </si>
  <si>
    <t>1119</t>
  </si>
  <si>
    <t>刘凡荣</t>
  </si>
  <si>
    <t>住房2</t>
  </si>
  <si>
    <t>1120</t>
  </si>
  <si>
    <t>唐文林</t>
  </si>
  <si>
    <t>1121</t>
  </si>
  <si>
    <t>唐志刚</t>
  </si>
  <si>
    <t>1122</t>
  </si>
  <si>
    <t>何锦风</t>
  </si>
  <si>
    <t>永州职业技术学院农学部职工住宅用水电数与金额登记表（退休）</t>
  </si>
  <si>
    <t>上   次</t>
  </si>
  <si>
    <t>现   查</t>
  </si>
  <si>
    <t>实   际</t>
  </si>
  <si>
    <t>合  计</t>
  </si>
  <si>
    <t>永州职业技术学院农学部职工住宅用水电数与金额登记表</t>
  </si>
  <si>
    <t>2栋左</t>
  </si>
  <si>
    <t>陈刚</t>
  </si>
  <si>
    <t>3人（9月住）</t>
  </si>
  <si>
    <t>总计</t>
  </si>
  <si>
    <r>
      <t>房  号</t>
    </r>
    <r>
      <rPr>
        <sz val="12"/>
        <rFont val="宋体"/>
        <family val="0"/>
      </rPr>
      <t xml:space="preserve"> 小平房</t>
    </r>
  </si>
  <si>
    <t>上     次</t>
  </si>
  <si>
    <t>现    查</t>
  </si>
  <si>
    <r>
      <t>2</t>
    </r>
    <r>
      <rPr>
        <sz val="12"/>
        <rFont val="宋体"/>
        <family val="0"/>
      </rPr>
      <t>01</t>
    </r>
  </si>
  <si>
    <t>宋淑英</t>
  </si>
  <si>
    <r>
      <t>2</t>
    </r>
    <r>
      <rPr>
        <sz val="12"/>
        <rFont val="宋体"/>
        <family val="0"/>
      </rPr>
      <t>02</t>
    </r>
  </si>
  <si>
    <t>黎瑛</t>
  </si>
  <si>
    <t>刘光宗</t>
  </si>
  <si>
    <r>
      <t>房  号</t>
    </r>
    <r>
      <rPr>
        <sz val="12"/>
        <rFont val="宋体"/>
        <family val="0"/>
      </rPr>
      <t xml:space="preserve"> 集资房</t>
    </r>
  </si>
  <si>
    <r>
      <t>1</t>
    </r>
    <r>
      <rPr>
        <sz val="12"/>
        <rFont val="宋体"/>
        <family val="0"/>
      </rPr>
      <t>-202</t>
    </r>
  </si>
  <si>
    <t>胡光楚</t>
  </si>
  <si>
    <r>
      <t>1</t>
    </r>
    <r>
      <rPr>
        <sz val="12"/>
        <rFont val="宋体"/>
        <family val="0"/>
      </rPr>
      <t>-302</t>
    </r>
  </si>
  <si>
    <r>
      <t>夏三鳌</t>
    </r>
    <r>
      <rPr>
        <sz val="9"/>
        <rFont val="宋体"/>
        <family val="0"/>
      </rPr>
      <t>外户</t>
    </r>
  </si>
  <si>
    <r>
      <t>1</t>
    </r>
    <r>
      <rPr>
        <sz val="12"/>
        <rFont val="宋体"/>
        <family val="0"/>
      </rPr>
      <t>-401</t>
    </r>
  </si>
  <si>
    <r>
      <t>蒋陵星</t>
    </r>
    <r>
      <rPr>
        <sz val="9"/>
        <rFont val="宋体"/>
        <family val="0"/>
      </rPr>
      <t>退休</t>
    </r>
  </si>
  <si>
    <r>
      <t>1</t>
    </r>
    <r>
      <rPr>
        <sz val="12"/>
        <rFont val="宋体"/>
        <family val="0"/>
      </rPr>
      <t>-402</t>
    </r>
  </si>
  <si>
    <t>龙安国</t>
  </si>
  <si>
    <t>1-501</t>
  </si>
  <si>
    <t>易恢敏</t>
  </si>
  <si>
    <t>1-502</t>
  </si>
  <si>
    <t>蒋香玲</t>
  </si>
  <si>
    <r>
      <t>卢朝军</t>
    </r>
    <r>
      <rPr>
        <sz val="9"/>
        <rFont val="宋体"/>
        <family val="0"/>
      </rPr>
      <t>外户</t>
    </r>
  </si>
  <si>
    <t>2-102</t>
  </si>
  <si>
    <t>2-201</t>
  </si>
  <si>
    <t>2-202</t>
  </si>
  <si>
    <t>2-301</t>
  </si>
  <si>
    <r>
      <t>郑玉兰</t>
    </r>
    <r>
      <rPr>
        <sz val="9"/>
        <rFont val="宋体"/>
        <family val="0"/>
      </rPr>
      <t>退休</t>
    </r>
  </si>
  <si>
    <t>2-302</t>
  </si>
  <si>
    <t>3人</t>
  </si>
  <si>
    <t>2-401</t>
  </si>
  <si>
    <t>蒋德喜</t>
  </si>
  <si>
    <t>2-402</t>
  </si>
  <si>
    <t>2-501</t>
  </si>
  <si>
    <t>周霁光</t>
  </si>
  <si>
    <r>
      <t>房  号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>农业开发办</t>
    </r>
  </si>
  <si>
    <t>1-101</t>
  </si>
  <si>
    <r>
      <t>彭荣贵</t>
    </r>
    <r>
      <rPr>
        <sz val="9"/>
        <rFont val="宋体"/>
        <family val="0"/>
      </rPr>
      <t>退休</t>
    </r>
  </si>
  <si>
    <t>4人</t>
  </si>
  <si>
    <t>1-102</t>
  </si>
  <si>
    <r>
      <t>于田恩</t>
    </r>
    <r>
      <rPr>
        <sz val="9"/>
        <rFont val="宋体"/>
        <family val="0"/>
      </rPr>
      <t>退休</t>
    </r>
  </si>
  <si>
    <t>1-201</t>
  </si>
  <si>
    <r>
      <t>蒋国生</t>
    </r>
    <r>
      <rPr>
        <sz val="9"/>
        <rFont val="宋体"/>
        <family val="0"/>
      </rPr>
      <t>退休</t>
    </r>
  </si>
  <si>
    <t>1-202</t>
  </si>
  <si>
    <r>
      <t>蒋明富</t>
    </r>
    <r>
      <rPr>
        <sz val="9"/>
        <rFont val="宋体"/>
        <family val="0"/>
      </rPr>
      <t>退休</t>
    </r>
  </si>
  <si>
    <t>1-301</t>
  </si>
  <si>
    <t>罗辉</t>
  </si>
  <si>
    <t>1-302</t>
  </si>
  <si>
    <t>毛建斌</t>
  </si>
  <si>
    <t>1-401</t>
  </si>
  <si>
    <r>
      <t>陈运吉</t>
    </r>
    <r>
      <rPr>
        <sz val="9"/>
        <rFont val="宋体"/>
        <family val="0"/>
      </rPr>
      <t>退休</t>
    </r>
  </si>
  <si>
    <t>1-402</t>
  </si>
  <si>
    <t>杨迪敏</t>
  </si>
  <si>
    <t>刘五云</t>
  </si>
  <si>
    <r>
      <t>蒋如全</t>
    </r>
    <r>
      <rPr>
        <sz val="9"/>
        <rFont val="宋体"/>
        <family val="0"/>
      </rPr>
      <t>退休</t>
    </r>
  </si>
  <si>
    <t>郑兴</t>
  </si>
  <si>
    <t>胡志平</t>
  </si>
  <si>
    <r>
      <t>宁衡玲</t>
    </r>
    <r>
      <rPr>
        <sz val="9"/>
        <rFont val="宋体"/>
        <family val="0"/>
      </rPr>
      <t>退休</t>
    </r>
  </si>
  <si>
    <r>
      <t>陈昌才</t>
    </r>
    <r>
      <rPr>
        <sz val="9"/>
        <rFont val="宋体"/>
        <family val="0"/>
      </rPr>
      <t>退休</t>
    </r>
  </si>
  <si>
    <t>唐秀芳</t>
  </si>
  <si>
    <r>
      <t>房  号</t>
    </r>
    <r>
      <rPr>
        <sz val="12"/>
        <rFont val="宋体"/>
        <family val="0"/>
      </rPr>
      <t xml:space="preserve">  原3栋</t>
    </r>
  </si>
  <si>
    <t>邓慧</t>
  </si>
  <si>
    <t>邓文辉</t>
  </si>
  <si>
    <r>
      <t>唐炳荣</t>
    </r>
    <r>
      <rPr>
        <sz val="9"/>
        <rFont val="宋体"/>
        <family val="0"/>
      </rPr>
      <t>退休</t>
    </r>
  </si>
  <si>
    <t>何玉山</t>
  </si>
  <si>
    <r>
      <t>3</t>
    </r>
    <r>
      <rPr>
        <sz val="12"/>
        <rFont val="宋体"/>
        <family val="0"/>
      </rPr>
      <t>01</t>
    </r>
  </si>
  <si>
    <r>
      <t>3</t>
    </r>
    <r>
      <rPr>
        <sz val="12"/>
        <rFont val="宋体"/>
        <family val="0"/>
      </rPr>
      <t>02</t>
    </r>
  </si>
  <si>
    <t>唐志伟</t>
  </si>
  <si>
    <t xml:space="preserve"> 2人</t>
  </si>
  <si>
    <t>水表数(人)</t>
  </si>
  <si>
    <r>
      <t>4</t>
    </r>
    <r>
      <rPr>
        <sz val="12"/>
        <rFont val="宋体"/>
        <family val="0"/>
      </rPr>
      <t>02</t>
    </r>
  </si>
  <si>
    <t>邓彦波</t>
  </si>
  <si>
    <t>宾旭芳</t>
  </si>
  <si>
    <r>
      <t>4</t>
    </r>
    <r>
      <rPr>
        <sz val="12"/>
        <rFont val="宋体"/>
        <family val="0"/>
      </rPr>
      <t>07</t>
    </r>
  </si>
  <si>
    <r>
      <t>4</t>
    </r>
    <r>
      <rPr>
        <sz val="12"/>
        <rFont val="宋体"/>
        <family val="0"/>
      </rPr>
      <t>11</t>
    </r>
  </si>
  <si>
    <r>
      <t>4</t>
    </r>
    <r>
      <rPr>
        <sz val="12"/>
        <rFont val="宋体"/>
        <family val="0"/>
      </rPr>
      <t>12</t>
    </r>
  </si>
  <si>
    <r>
      <t>房  号</t>
    </r>
    <r>
      <rPr>
        <sz val="12"/>
        <rFont val="宋体"/>
        <family val="0"/>
      </rPr>
      <t xml:space="preserve"> 小平房</t>
    </r>
  </si>
  <si>
    <r>
      <t>1</t>
    </r>
    <r>
      <rPr>
        <sz val="12"/>
        <rFont val="宋体"/>
        <family val="0"/>
      </rPr>
      <t>01</t>
    </r>
  </si>
  <si>
    <t>宋淑英</t>
  </si>
  <si>
    <r>
      <t>1</t>
    </r>
    <r>
      <rPr>
        <sz val="12"/>
        <rFont val="宋体"/>
        <family val="0"/>
      </rPr>
      <t>02</t>
    </r>
  </si>
  <si>
    <t>蒋欣</t>
  </si>
  <si>
    <t>空</t>
  </si>
  <si>
    <t>蒋嵘</t>
  </si>
  <si>
    <t>老年活动</t>
  </si>
  <si>
    <t>邓三元</t>
  </si>
  <si>
    <t>黄立新</t>
  </si>
  <si>
    <t>欧阳华明</t>
  </si>
  <si>
    <t>祝敏</t>
  </si>
  <si>
    <t>周力</t>
  </si>
  <si>
    <t>张宜剑</t>
  </si>
  <si>
    <t>彭解顺</t>
  </si>
  <si>
    <t>龙超</t>
  </si>
  <si>
    <t>唐海燕</t>
  </si>
  <si>
    <t>熊永红</t>
  </si>
  <si>
    <t>刘知云</t>
  </si>
  <si>
    <t>周建亚</t>
  </si>
  <si>
    <t>唐振辉</t>
  </si>
  <si>
    <t>王三海</t>
  </si>
  <si>
    <t>吴建华</t>
  </si>
  <si>
    <t>颜海燕</t>
  </si>
  <si>
    <t>毛建斌</t>
  </si>
  <si>
    <t>总计</t>
  </si>
  <si>
    <t>现   查</t>
  </si>
  <si>
    <t>实   际</t>
  </si>
  <si>
    <t>合  计</t>
  </si>
  <si>
    <r>
      <t>303</t>
    </r>
  </si>
  <si>
    <r>
      <t>304</t>
    </r>
  </si>
  <si>
    <r>
      <t>305</t>
    </r>
  </si>
  <si>
    <r>
      <t>306</t>
    </r>
  </si>
  <si>
    <r>
      <t>307</t>
    </r>
  </si>
  <si>
    <r>
      <t>308</t>
    </r>
  </si>
  <si>
    <r>
      <t>309</t>
    </r>
  </si>
  <si>
    <r>
      <t>310</t>
    </r>
  </si>
  <si>
    <r>
      <t>403</t>
    </r>
  </si>
  <si>
    <r>
      <t>404</t>
    </r>
  </si>
  <si>
    <r>
      <t>405</t>
    </r>
  </si>
  <si>
    <r>
      <t>406</t>
    </r>
  </si>
  <si>
    <r>
      <t>409</t>
    </r>
  </si>
  <si>
    <r>
      <t>410</t>
    </r>
  </si>
  <si>
    <r>
      <t>103</t>
    </r>
  </si>
  <si>
    <r>
      <t>104</t>
    </r>
  </si>
  <si>
    <r>
      <t>105</t>
    </r>
  </si>
  <si>
    <r>
      <t>106</t>
    </r>
  </si>
  <si>
    <r>
      <t>107</t>
    </r>
  </si>
  <si>
    <r>
      <t>108</t>
    </r>
  </si>
  <si>
    <r>
      <t>109</t>
    </r>
  </si>
  <si>
    <t>蒋少林</t>
  </si>
  <si>
    <t>空</t>
  </si>
  <si>
    <t>永州职业技术学院理工校区职工住宅用电数与金额登记表</t>
  </si>
  <si>
    <t>2-101</t>
  </si>
  <si>
    <t>李明</t>
  </si>
  <si>
    <t>2栋左</t>
  </si>
  <si>
    <t>1014</t>
  </si>
  <si>
    <t>1015</t>
  </si>
  <si>
    <t>1016</t>
  </si>
  <si>
    <t>1017</t>
  </si>
  <si>
    <t>陈斌</t>
  </si>
  <si>
    <t>蒋琳丽</t>
  </si>
  <si>
    <t>上   次</t>
  </si>
  <si>
    <t>电表数</t>
  </si>
  <si>
    <t>水表数</t>
  </si>
  <si>
    <t>永州职业技术学院农学部职工住宅用水电数与金额登记表（职工家属）</t>
  </si>
  <si>
    <t>许业模（儿）</t>
  </si>
  <si>
    <t>郑书城（儿）</t>
  </si>
  <si>
    <t>蒋异安（妻）</t>
  </si>
  <si>
    <t>何志华</t>
  </si>
  <si>
    <t>邓淑云</t>
  </si>
  <si>
    <t>雷宜刚</t>
  </si>
  <si>
    <t>周顺令（妻）</t>
  </si>
  <si>
    <t>黎光柄（妻）</t>
  </si>
  <si>
    <t>刘泽恩（女）</t>
  </si>
  <si>
    <t>孙淑贤（儿）</t>
  </si>
  <si>
    <t>罗铖（儿）</t>
  </si>
  <si>
    <t>郭梅秀（儿）</t>
  </si>
  <si>
    <t>周石山（妻）</t>
  </si>
  <si>
    <t>周宗岳（妻）</t>
  </si>
  <si>
    <t>王长盛（儿）</t>
  </si>
  <si>
    <t>尹佳</t>
  </si>
  <si>
    <t>蒋基权（妻）</t>
  </si>
  <si>
    <t>永州职业技术学院农学部职工住宅用水电数与金额登记表（校外）</t>
  </si>
  <si>
    <t>房  号</t>
  </si>
  <si>
    <t>姓  名</t>
  </si>
  <si>
    <t>上   次</t>
  </si>
  <si>
    <t>现   查</t>
  </si>
  <si>
    <t>实   际</t>
  </si>
  <si>
    <t>金    额</t>
  </si>
  <si>
    <t>备注</t>
  </si>
  <si>
    <t>电表数</t>
  </si>
  <si>
    <t>水表数</t>
  </si>
  <si>
    <t>电</t>
  </si>
  <si>
    <t>水</t>
  </si>
  <si>
    <t>合  计</t>
  </si>
  <si>
    <t>方忠祥</t>
  </si>
  <si>
    <t>周少华</t>
  </si>
  <si>
    <t>唐慧稳</t>
  </si>
  <si>
    <t>邓小华</t>
  </si>
  <si>
    <t>吕致娜</t>
  </si>
  <si>
    <t>高国平</t>
  </si>
  <si>
    <t>蒋纯</t>
  </si>
  <si>
    <t>唐素琴</t>
  </si>
  <si>
    <t>陈晖</t>
  </si>
  <si>
    <t>李海斌</t>
  </si>
  <si>
    <t>总计</t>
  </si>
  <si>
    <t>出租房</t>
  </si>
  <si>
    <t>腾国琦</t>
  </si>
  <si>
    <t>201</t>
  </si>
  <si>
    <t>刘光宗</t>
  </si>
  <si>
    <r>
      <t>王行旺</t>
    </r>
    <r>
      <rPr>
        <sz val="10"/>
        <rFont val="宋体"/>
        <family val="0"/>
      </rPr>
      <t>退休</t>
    </r>
  </si>
  <si>
    <t>2人</t>
  </si>
  <si>
    <t>1人</t>
  </si>
  <si>
    <t>合计</t>
  </si>
  <si>
    <t>单位：度吨元</t>
  </si>
  <si>
    <t>姓  名</t>
  </si>
  <si>
    <t>实    际</t>
  </si>
  <si>
    <t>金    额</t>
  </si>
  <si>
    <t>备注</t>
  </si>
  <si>
    <t>电表数</t>
  </si>
  <si>
    <t>水表数</t>
  </si>
  <si>
    <t>电</t>
  </si>
  <si>
    <t>水</t>
  </si>
  <si>
    <t>202</t>
  </si>
  <si>
    <t>317</t>
  </si>
  <si>
    <t>817</t>
  </si>
  <si>
    <t>519</t>
  </si>
  <si>
    <t>1903</t>
  </si>
  <si>
    <t>1904</t>
  </si>
  <si>
    <t>1905</t>
  </si>
  <si>
    <t>1906</t>
  </si>
  <si>
    <t>1909</t>
  </si>
  <si>
    <t>1910</t>
  </si>
  <si>
    <t>2003</t>
  </si>
  <si>
    <t>2004</t>
  </si>
  <si>
    <t>2005</t>
  </si>
  <si>
    <t>2006</t>
  </si>
  <si>
    <t>2007</t>
  </si>
  <si>
    <t>2008</t>
  </si>
  <si>
    <t>2009</t>
  </si>
  <si>
    <t>2010</t>
  </si>
  <si>
    <t>2103</t>
  </si>
  <si>
    <t>2104</t>
  </si>
  <si>
    <t>2105</t>
  </si>
  <si>
    <t>2106</t>
  </si>
  <si>
    <t>2107</t>
  </si>
  <si>
    <t>2108</t>
  </si>
  <si>
    <t>2109</t>
  </si>
  <si>
    <t>2110</t>
  </si>
  <si>
    <t>2203</t>
  </si>
  <si>
    <t>2204</t>
  </si>
  <si>
    <t>2205</t>
  </si>
  <si>
    <t>2206</t>
  </si>
  <si>
    <t>2207</t>
  </si>
  <si>
    <t>2208</t>
  </si>
  <si>
    <t>2209</t>
  </si>
  <si>
    <t>2210</t>
  </si>
  <si>
    <t>111</t>
  </si>
  <si>
    <t>112</t>
  </si>
  <si>
    <t>113</t>
  </si>
  <si>
    <t>114</t>
  </si>
  <si>
    <t>公房</t>
  </si>
  <si>
    <t>115</t>
  </si>
  <si>
    <t>116</t>
  </si>
  <si>
    <t>117</t>
  </si>
  <si>
    <t>118</t>
  </si>
  <si>
    <t>211</t>
  </si>
  <si>
    <t>212</t>
  </si>
  <si>
    <t>213</t>
  </si>
  <si>
    <t>214</t>
  </si>
  <si>
    <t>215</t>
  </si>
  <si>
    <t>216</t>
  </si>
  <si>
    <t>217</t>
  </si>
  <si>
    <t>218</t>
  </si>
  <si>
    <t>311</t>
  </si>
  <si>
    <t>312</t>
  </si>
  <si>
    <t>313</t>
  </si>
  <si>
    <t>314</t>
  </si>
  <si>
    <t>315</t>
  </si>
  <si>
    <t>316</t>
  </si>
  <si>
    <t>未住</t>
  </si>
  <si>
    <t>411</t>
  </si>
  <si>
    <t>412</t>
  </si>
  <si>
    <t>413</t>
  </si>
  <si>
    <t>414</t>
  </si>
  <si>
    <t>415</t>
  </si>
  <si>
    <t>416</t>
  </si>
  <si>
    <t>417</t>
  </si>
  <si>
    <t>418</t>
  </si>
  <si>
    <t>512</t>
  </si>
  <si>
    <t>513</t>
  </si>
  <si>
    <t>514</t>
  </si>
  <si>
    <t>515</t>
  </si>
  <si>
    <t>516</t>
  </si>
  <si>
    <t>517</t>
  </si>
  <si>
    <t>518</t>
  </si>
  <si>
    <t>永州职业技术学院师范校区职工住宅用电数与金额登记表</t>
  </si>
  <si>
    <t>711</t>
  </si>
  <si>
    <t>712</t>
  </si>
  <si>
    <t>713</t>
  </si>
  <si>
    <t>714</t>
  </si>
  <si>
    <t>715</t>
  </si>
  <si>
    <t>716</t>
  </si>
  <si>
    <t>717</t>
  </si>
  <si>
    <t>718</t>
  </si>
  <si>
    <t>811</t>
  </si>
  <si>
    <t>812</t>
  </si>
  <si>
    <t>813</t>
  </si>
  <si>
    <t>814</t>
  </si>
  <si>
    <t>815</t>
  </si>
  <si>
    <t>816</t>
  </si>
  <si>
    <t>911</t>
  </si>
  <si>
    <t>912</t>
  </si>
  <si>
    <t>913</t>
  </si>
  <si>
    <t>坏</t>
  </si>
  <si>
    <t>未住</t>
  </si>
  <si>
    <t>坏</t>
  </si>
  <si>
    <t>坏</t>
  </si>
  <si>
    <r>
      <t>5</t>
    </r>
    <r>
      <rPr>
        <sz val="12"/>
        <rFont val="宋体"/>
        <family val="0"/>
      </rPr>
      <t>58（新）</t>
    </r>
  </si>
  <si>
    <t>2人</t>
  </si>
  <si>
    <r>
      <t>1</t>
    </r>
    <r>
      <rPr>
        <sz val="12"/>
        <rFont val="宋体"/>
        <family val="0"/>
      </rPr>
      <t>023（新）</t>
    </r>
  </si>
  <si>
    <r>
      <t>8</t>
    </r>
    <r>
      <rPr>
        <sz val="12"/>
        <rFont val="宋体"/>
        <family val="0"/>
      </rPr>
      <t>63（新）</t>
    </r>
  </si>
  <si>
    <t>654（新）</t>
  </si>
  <si>
    <t>出租</t>
  </si>
  <si>
    <t>2人</t>
  </si>
  <si>
    <t>1人</t>
  </si>
  <si>
    <t>3人</t>
  </si>
  <si>
    <r>
      <t>2</t>
    </r>
    <r>
      <rPr>
        <sz val="12"/>
        <rFont val="宋体"/>
        <family val="0"/>
      </rPr>
      <t>82</t>
    </r>
  </si>
  <si>
    <t>1人</t>
  </si>
  <si>
    <t>1人</t>
  </si>
  <si>
    <t>未住</t>
  </si>
  <si>
    <r>
      <t>3</t>
    </r>
    <r>
      <rPr>
        <sz val="12"/>
        <rFont val="宋体"/>
        <family val="0"/>
      </rPr>
      <t>10</t>
    </r>
  </si>
  <si>
    <t>0度起</t>
  </si>
  <si>
    <t>搬阳光小区</t>
  </si>
  <si>
    <t>未住</t>
  </si>
  <si>
    <t>209</t>
  </si>
  <si>
    <t>4人</t>
  </si>
  <si>
    <t>5人</t>
  </si>
  <si>
    <t>补</t>
  </si>
  <si>
    <r>
      <t>6</t>
    </r>
    <r>
      <rPr>
        <sz val="12"/>
        <rFont val="宋体"/>
        <family val="0"/>
      </rPr>
      <t>45（新）</t>
    </r>
  </si>
  <si>
    <t>680（新）</t>
  </si>
  <si>
    <t>683（新）</t>
  </si>
  <si>
    <t>698（新）</t>
  </si>
  <si>
    <t>1024（新）</t>
  </si>
  <si>
    <t>刘伯冲</t>
  </si>
  <si>
    <r>
      <t>郑延明</t>
    </r>
    <r>
      <rPr>
        <sz val="9"/>
        <rFont val="宋体"/>
        <family val="0"/>
      </rPr>
      <t>退休</t>
    </r>
  </si>
  <si>
    <t>1-101</t>
  </si>
  <si>
    <t>蒋宁</t>
  </si>
  <si>
    <t>253（新）</t>
  </si>
  <si>
    <t>202</t>
  </si>
  <si>
    <t>吕迪杰</t>
  </si>
  <si>
    <t>125</t>
  </si>
  <si>
    <t>朱辉</t>
  </si>
  <si>
    <t>黎立凡</t>
  </si>
  <si>
    <t>杂房</t>
  </si>
  <si>
    <t>厨房</t>
  </si>
  <si>
    <t>涂成林</t>
  </si>
  <si>
    <t>冯惠先</t>
  </si>
  <si>
    <t>86876</t>
  </si>
  <si>
    <t>3人</t>
  </si>
  <si>
    <t>5598</t>
  </si>
  <si>
    <t>没住</t>
  </si>
  <si>
    <t>18227</t>
  </si>
  <si>
    <t>6（新）</t>
  </si>
  <si>
    <r>
      <t>1</t>
    </r>
    <r>
      <rPr>
        <sz val="12"/>
        <rFont val="宋体"/>
        <family val="0"/>
      </rPr>
      <t>344/910</t>
    </r>
  </si>
  <si>
    <r>
      <t>4</t>
    </r>
    <r>
      <rPr>
        <sz val="12"/>
        <rFont val="宋体"/>
        <family val="0"/>
      </rPr>
      <t>8（新）</t>
    </r>
  </si>
  <si>
    <t>401</t>
  </si>
  <si>
    <t>郑巧玲</t>
  </si>
  <si>
    <t>夏宏键</t>
  </si>
  <si>
    <r>
      <t>1</t>
    </r>
    <r>
      <rPr>
        <sz val="12"/>
        <rFont val="宋体"/>
        <family val="0"/>
      </rPr>
      <t>79/241</t>
    </r>
  </si>
  <si>
    <t>彭石林</t>
  </si>
  <si>
    <t>1507/1121</t>
  </si>
  <si>
    <t>145/17（新）</t>
  </si>
  <si>
    <t>姜红国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</si>
  <si>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月无原始抄表数的住户，其实际用水量均按学院统一标准：3吨/人·月计扣，水</t>
    </r>
    <r>
      <rPr>
        <sz val="12"/>
        <rFont val="宋体"/>
        <family val="0"/>
      </rPr>
      <t>2.6</t>
    </r>
    <r>
      <rPr>
        <sz val="12"/>
        <rFont val="宋体"/>
        <family val="0"/>
      </rPr>
      <t>元/吨，电0.</t>
    </r>
    <r>
      <rPr>
        <sz val="12"/>
        <rFont val="宋体"/>
        <family val="0"/>
      </rPr>
      <t>6</t>
    </r>
    <r>
      <rPr>
        <sz val="12"/>
        <rFont val="宋体"/>
        <family val="0"/>
      </rPr>
      <t>元/度。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</si>
  <si>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月无原始抄表数的住户，其实际用水量均按学院统一标准：3吨/人·月计扣，水2.</t>
    </r>
    <r>
      <rPr>
        <sz val="12"/>
        <rFont val="宋体"/>
        <family val="0"/>
      </rPr>
      <t>6</t>
    </r>
    <r>
      <rPr>
        <sz val="12"/>
        <rFont val="宋体"/>
        <family val="0"/>
      </rPr>
      <t>元/吨，电0.</t>
    </r>
    <r>
      <rPr>
        <sz val="12"/>
        <rFont val="宋体"/>
        <family val="0"/>
      </rPr>
      <t>6</t>
    </r>
    <r>
      <rPr>
        <sz val="12"/>
        <rFont val="宋体"/>
        <family val="0"/>
      </rPr>
      <t>元/度。</t>
    </r>
  </si>
  <si>
    <t xml:space="preserve"> 张润周 </t>
  </si>
  <si>
    <t>杨和林</t>
  </si>
  <si>
    <t>蒋聘煌</t>
  </si>
  <si>
    <t>3799/2699</t>
  </si>
  <si>
    <t>3806/2704</t>
  </si>
  <si>
    <t>袁子能</t>
  </si>
  <si>
    <r>
      <t>2</t>
    </r>
    <r>
      <rPr>
        <sz val="12"/>
        <rFont val="宋体"/>
        <family val="0"/>
      </rPr>
      <t>099/4293</t>
    </r>
  </si>
  <si>
    <r>
      <t>4</t>
    </r>
    <r>
      <rPr>
        <sz val="12"/>
        <rFont val="宋体"/>
        <family val="0"/>
      </rPr>
      <t>152/14240</t>
    </r>
  </si>
  <si>
    <r>
      <t>7</t>
    </r>
    <r>
      <rPr>
        <sz val="12"/>
        <rFont val="宋体"/>
        <family val="0"/>
      </rPr>
      <t>88/5043</t>
    </r>
  </si>
  <si>
    <r>
      <t>1</t>
    </r>
    <r>
      <rPr>
        <sz val="12"/>
        <rFont val="宋体"/>
        <family val="0"/>
      </rPr>
      <t>306/308</t>
    </r>
  </si>
  <si>
    <r>
      <t>2</t>
    </r>
    <r>
      <rPr>
        <sz val="12"/>
        <rFont val="宋体"/>
        <family val="0"/>
      </rPr>
      <t>486/305</t>
    </r>
  </si>
  <si>
    <r>
      <t>3</t>
    </r>
    <r>
      <rPr>
        <sz val="12"/>
        <rFont val="宋体"/>
        <family val="0"/>
      </rPr>
      <t>930/2164</t>
    </r>
  </si>
  <si>
    <r>
      <t>3</t>
    </r>
    <r>
      <rPr>
        <sz val="12"/>
        <rFont val="宋体"/>
        <family val="0"/>
      </rPr>
      <t>81/924</t>
    </r>
  </si>
  <si>
    <t>蒋艳华</t>
  </si>
  <si>
    <t>刘柱文</t>
  </si>
  <si>
    <t>彭田元</t>
  </si>
  <si>
    <t>李新飞</t>
  </si>
  <si>
    <t>李德良</t>
  </si>
  <si>
    <t>董红霞</t>
  </si>
  <si>
    <t>周政华</t>
  </si>
  <si>
    <t>郑亚琳</t>
  </si>
  <si>
    <t>廖建华</t>
  </si>
  <si>
    <t>柏叶</t>
  </si>
  <si>
    <t>卿利军</t>
  </si>
  <si>
    <t>卿宏禹</t>
  </si>
  <si>
    <t>莫志军</t>
  </si>
  <si>
    <t>邓传生</t>
  </si>
  <si>
    <t>钟学云</t>
  </si>
  <si>
    <t>唐小芬</t>
  </si>
  <si>
    <t>张华林</t>
  </si>
  <si>
    <t>马辉</t>
  </si>
  <si>
    <t>刘成</t>
  </si>
  <si>
    <t>蒋小军</t>
  </si>
  <si>
    <t>艾萍英</t>
  </si>
  <si>
    <t>罗松涛</t>
  </si>
  <si>
    <t>4958/30133</t>
  </si>
  <si>
    <t>207/827</t>
  </si>
  <si>
    <t>6304/31590</t>
  </si>
  <si>
    <r>
      <t>2</t>
    </r>
    <r>
      <rPr>
        <sz val="12"/>
        <rFont val="宋体"/>
        <family val="0"/>
      </rPr>
      <t>10/865</t>
    </r>
  </si>
  <si>
    <t>周柏芳</t>
  </si>
  <si>
    <t>刘将军</t>
  </si>
  <si>
    <t>郑陶生</t>
  </si>
  <si>
    <t>蒋明华</t>
  </si>
  <si>
    <t>罗江南</t>
  </si>
  <si>
    <t>黄杰河</t>
  </si>
  <si>
    <t>曾忠平</t>
  </si>
  <si>
    <t>郑惠尹</t>
  </si>
  <si>
    <t>欧阳群宏</t>
  </si>
  <si>
    <t>唐冬生</t>
  </si>
  <si>
    <t>宋峥嵘</t>
  </si>
  <si>
    <t>周满芳</t>
  </si>
  <si>
    <t>黄建华</t>
  </si>
  <si>
    <t>王平</t>
  </si>
  <si>
    <t>彭建宇</t>
  </si>
  <si>
    <t>李怀福</t>
  </si>
  <si>
    <t>彭永忠</t>
  </si>
  <si>
    <t>钟巧生</t>
  </si>
  <si>
    <t>陈松明</t>
  </si>
  <si>
    <t>于桂阳</t>
  </si>
  <si>
    <t>蒋艾青</t>
  </si>
  <si>
    <t>周美容</t>
  </si>
  <si>
    <t>卿永</t>
  </si>
  <si>
    <t>冯德辉</t>
  </si>
  <si>
    <t>龙石红</t>
  </si>
  <si>
    <t>唐伟</t>
  </si>
  <si>
    <t>段贵平</t>
  </si>
  <si>
    <t>周云芝</t>
  </si>
  <si>
    <t>黄武光</t>
  </si>
  <si>
    <t>吴海波</t>
  </si>
  <si>
    <t>桂明</t>
  </si>
  <si>
    <t>曹太和</t>
  </si>
  <si>
    <t>文向多</t>
  </si>
  <si>
    <t>1654/2983</t>
  </si>
  <si>
    <t>59/1669</t>
  </si>
  <si>
    <t>1659/5268</t>
  </si>
  <si>
    <t>59/1778</t>
  </si>
  <si>
    <t>曾忠文</t>
  </si>
  <si>
    <t>吕致丹</t>
  </si>
  <si>
    <t>李贵雄</t>
  </si>
  <si>
    <t>胡小三</t>
  </si>
  <si>
    <t>周芳俭</t>
  </si>
  <si>
    <t>周文辉</t>
  </si>
  <si>
    <t>周顺和</t>
  </si>
  <si>
    <t>雷宜军</t>
  </si>
  <si>
    <t>6176/5084</t>
  </si>
  <si>
    <t>785/1276</t>
  </si>
  <si>
    <r>
      <t>6</t>
    </r>
    <r>
      <rPr>
        <sz val="12"/>
        <rFont val="宋体"/>
        <family val="0"/>
      </rPr>
      <t>426/5923</t>
    </r>
  </si>
  <si>
    <r>
      <t>8</t>
    </r>
    <r>
      <rPr>
        <sz val="12"/>
        <rFont val="宋体"/>
        <family val="0"/>
      </rPr>
      <t>03/1323</t>
    </r>
  </si>
  <si>
    <t>陈格兰</t>
  </si>
  <si>
    <t>窦铁生</t>
  </si>
  <si>
    <t>卿国林</t>
  </si>
  <si>
    <t>周宏国</t>
  </si>
  <si>
    <t>周建华</t>
  </si>
  <si>
    <t>邓国文</t>
  </si>
  <si>
    <t>周玉凤</t>
  </si>
  <si>
    <t>杨四秀</t>
  </si>
  <si>
    <t>洪勇</t>
  </si>
  <si>
    <t>龙冰雁</t>
  </si>
  <si>
    <t>李君</t>
  </si>
  <si>
    <t>8618/3673</t>
  </si>
  <si>
    <t>219/920</t>
  </si>
  <si>
    <t>8987/5271</t>
  </si>
  <si>
    <t>219/1076</t>
  </si>
  <si>
    <t>秦洪涛</t>
  </si>
  <si>
    <t>3588/6376</t>
  </si>
  <si>
    <r>
      <t>5</t>
    </r>
    <r>
      <rPr>
        <sz val="12"/>
        <rFont val="宋体"/>
        <family val="0"/>
      </rPr>
      <t>566/6438</t>
    </r>
  </si>
  <si>
    <t>唐三定</t>
  </si>
  <si>
    <t>罗秀芳</t>
  </si>
  <si>
    <t>蒋亚平</t>
  </si>
  <si>
    <t>肖守斌</t>
  </si>
  <si>
    <t>黄义君</t>
  </si>
  <si>
    <t>唐新霖</t>
  </si>
  <si>
    <t>张昊</t>
  </si>
  <si>
    <t>裴有为</t>
  </si>
  <si>
    <t>覃开权</t>
  </si>
  <si>
    <t>周芳</t>
  </si>
  <si>
    <t>212/999</t>
  </si>
  <si>
    <t>1712/165</t>
  </si>
  <si>
    <r>
      <t>4</t>
    </r>
    <r>
      <rPr>
        <sz val="12"/>
        <rFont val="宋体"/>
        <family val="0"/>
      </rPr>
      <t>07/999</t>
    </r>
  </si>
  <si>
    <r>
      <t>1</t>
    </r>
    <r>
      <rPr>
        <sz val="12"/>
        <rFont val="宋体"/>
        <family val="0"/>
      </rPr>
      <t>712/169</t>
    </r>
  </si>
  <si>
    <t>陈仕龙</t>
  </si>
  <si>
    <t>陈文辉</t>
  </si>
  <si>
    <t>张海英</t>
  </si>
  <si>
    <t>黎芳</t>
  </si>
  <si>
    <t>骆文俊</t>
  </si>
  <si>
    <t>邓传秀</t>
  </si>
  <si>
    <t>1712/2215</t>
  </si>
  <si>
    <t>899/456</t>
  </si>
  <si>
    <t>2968/2762</t>
  </si>
  <si>
    <t>997/492</t>
  </si>
  <si>
    <t>郑卫国</t>
  </si>
  <si>
    <t>向国玲</t>
  </si>
  <si>
    <t>何平</t>
  </si>
  <si>
    <t>唐良勇</t>
  </si>
  <si>
    <t>陈艳</t>
  </si>
  <si>
    <t>鲁卓</t>
  </si>
  <si>
    <t>何平（小）</t>
  </si>
  <si>
    <t>唐涛</t>
  </si>
  <si>
    <t>李刚</t>
  </si>
  <si>
    <t>梁文旭</t>
  </si>
  <si>
    <t>雷冰</t>
  </si>
  <si>
    <t>高仙</t>
  </si>
  <si>
    <t>退房</t>
  </si>
  <si>
    <t>童清</t>
  </si>
  <si>
    <t>李勇辉</t>
  </si>
  <si>
    <t>总计</t>
  </si>
  <si>
    <t>彭武生</t>
  </si>
  <si>
    <t>欧正源</t>
  </si>
  <si>
    <t>周科春</t>
  </si>
  <si>
    <t>杨荣华</t>
  </si>
  <si>
    <t>换新表</t>
  </si>
  <si>
    <t>换新表</t>
  </si>
  <si>
    <r>
      <t>换新</t>
    </r>
    <r>
      <rPr>
        <sz val="12"/>
        <rFont val="宋体"/>
        <family val="0"/>
      </rPr>
      <t>表</t>
    </r>
  </si>
  <si>
    <t>1人</t>
  </si>
  <si>
    <t>陪读</t>
  </si>
  <si>
    <t>王昌宾</t>
  </si>
  <si>
    <t>蒋呜瑞</t>
  </si>
  <si>
    <t>刘一帆</t>
  </si>
  <si>
    <t>杨素荣</t>
  </si>
  <si>
    <t>1人</t>
  </si>
  <si>
    <t>谢集凤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</si>
</sst>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_);[Red]\(0.0\)"/>
    <numFmt numFmtId="190" formatCode="0.00_ "/>
    <numFmt numFmtId="191" formatCode="0.00_);[Red]\(0.00\)"/>
    <numFmt numFmtId="192" formatCode="0_);[Red]\(0\)"/>
  </numFmts>
  <fonts count="32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2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8"/>
      <name val="宋体"/>
      <family val="0"/>
    </font>
    <font>
      <sz val="13"/>
      <name val="宋体"/>
      <family val="0"/>
    </font>
    <font>
      <sz val="11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91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9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191" fontId="0" fillId="0" borderId="10" xfId="0" applyNumberFormat="1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191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191" fontId="0" fillId="0" borderId="0" xfId="0" applyNumberFormat="1" applyFont="1" applyFill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191" fontId="26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92" fontId="0" fillId="0" borderId="14" xfId="0" applyNumberFormat="1" applyFont="1" applyFill="1" applyBorder="1" applyAlignment="1">
      <alignment horizontal="center" vertical="center"/>
    </xf>
    <xf numFmtId="192" fontId="7" fillId="0" borderId="14" xfId="0" applyNumberFormat="1" applyFont="1" applyFill="1" applyBorder="1" applyAlignment="1">
      <alignment horizontal="center" vertical="center"/>
    </xf>
    <xf numFmtId="192" fontId="0" fillId="0" borderId="14" xfId="0" applyNumberFormat="1" applyFont="1" applyFill="1" applyBorder="1" applyAlignment="1">
      <alignment vertical="center" shrinkToFit="1"/>
    </xf>
    <xf numFmtId="192" fontId="7" fillId="0" borderId="10" xfId="0" applyNumberFormat="1" applyFont="1" applyFill="1" applyBorder="1" applyAlignment="1">
      <alignment horizontal="center" vertical="center"/>
    </xf>
    <xf numFmtId="192" fontId="0" fillId="0" borderId="14" xfId="0" applyNumberFormat="1" applyFont="1" applyFill="1" applyBorder="1" applyAlignment="1">
      <alignment horizontal="center" vertical="center" shrinkToFit="1"/>
    </xf>
    <xf numFmtId="192" fontId="0" fillId="0" borderId="10" xfId="0" applyNumberFormat="1" applyFont="1" applyFill="1" applyBorder="1" applyAlignment="1">
      <alignment horizontal="center" vertical="center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0" fillId="0" borderId="0" xfId="0" applyNumberFormat="1" applyFont="1" applyFill="1" applyAlignment="1">
      <alignment vertical="center"/>
    </xf>
    <xf numFmtId="192" fontId="0" fillId="0" borderId="10" xfId="0" applyNumberFormat="1" applyFont="1" applyFill="1" applyBorder="1" applyAlignment="1">
      <alignment horizontal="center" vertical="center" shrinkToFit="1"/>
    </xf>
    <xf numFmtId="192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91" fontId="0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 shrinkToFit="1"/>
    </xf>
    <xf numFmtId="192" fontId="0" fillId="0" borderId="12" xfId="0" applyNumberFormat="1" applyFont="1" applyFill="1" applyBorder="1" applyAlignment="1">
      <alignment horizontal="center" vertical="center" shrinkToFit="1"/>
    </xf>
    <xf numFmtId="191" fontId="0" fillId="0" borderId="12" xfId="0" applyNumberFormat="1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192" fontId="0" fillId="0" borderId="17" xfId="0" applyNumberFormat="1" applyFont="1" applyFill="1" applyBorder="1" applyAlignment="1">
      <alignment horizontal="center" vertical="center" shrinkToFit="1"/>
    </xf>
    <xf numFmtId="49" fontId="31" fillId="0" borderId="10" xfId="0" applyNumberFormat="1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31" fillId="0" borderId="10" xfId="0" applyNumberFormat="1" applyFont="1" applyFill="1" applyBorder="1" applyAlignment="1">
      <alignment horizontal="center" vertical="center"/>
    </xf>
    <xf numFmtId="192" fontId="26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/>
    </xf>
    <xf numFmtId="192" fontId="26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92" fontId="0" fillId="0" borderId="10" xfId="0" applyNumberFormat="1" applyFont="1" applyFill="1" applyBorder="1" applyAlignment="1">
      <alignment vertical="center" shrinkToFit="1"/>
    </xf>
    <xf numFmtId="0" fontId="31" fillId="0" borderId="18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191" fontId="7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3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91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 horizontal="center" vertical="center"/>
    </xf>
    <xf numFmtId="191" fontId="7" fillId="0" borderId="12" xfId="0" applyNumberFormat="1" applyFont="1" applyFill="1" applyBorder="1" applyAlignment="1">
      <alignment horizontal="center" vertical="center"/>
    </xf>
    <xf numFmtId="191" fontId="7" fillId="0" borderId="19" xfId="0" applyNumberFormat="1" applyFont="1" applyFill="1" applyBorder="1" applyAlignment="1">
      <alignment horizontal="center" vertical="center"/>
    </xf>
    <xf numFmtId="191" fontId="7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91" fontId="0" fillId="0" borderId="12" xfId="0" applyNumberFormat="1" applyFont="1" applyFill="1" applyBorder="1" applyAlignment="1">
      <alignment horizontal="center" vertical="center"/>
    </xf>
    <xf numFmtId="191" fontId="0" fillId="0" borderId="19" xfId="0" applyNumberFormat="1" applyFont="1" applyFill="1" applyBorder="1" applyAlignment="1">
      <alignment horizontal="center" vertical="center"/>
    </xf>
    <xf numFmtId="191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1" fillId="0" borderId="18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zoomScalePageLayoutView="0" workbookViewId="0" topLeftCell="A205">
      <selection activeCell="T49" sqref="T49"/>
    </sheetView>
  </sheetViews>
  <sheetFormatPr defaultColWidth="9.00390625" defaultRowHeight="14.25"/>
  <cols>
    <col min="1" max="4" width="9.00390625" style="31" customWidth="1"/>
    <col min="5" max="5" width="8.00390625" style="20" customWidth="1"/>
    <col min="6" max="6" width="10.375" style="20" customWidth="1"/>
    <col min="7" max="7" width="9.00390625" style="31" customWidth="1"/>
    <col min="8" max="8" width="9.50390625" style="31" bestFit="1" customWidth="1"/>
    <col min="9" max="9" width="10.50390625" style="35" bestFit="1" customWidth="1"/>
    <col min="10" max="10" width="12.25390625" style="35" customWidth="1"/>
    <col min="11" max="11" width="11.625" style="35" customWidth="1"/>
    <col min="12" max="12" width="13.875" style="31" customWidth="1"/>
    <col min="13" max="16384" width="9.00390625" style="31" customWidth="1"/>
  </cols>
  <sheetData>
    <row r="1" spans="1:12" ht="25.5">
      <c r="A1" s="161" t="s">
        <v>1455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2" ht="14.25">
      <c r="A2" s="163" t="s">
        <v>252</v>
      </c>
      <c r="B2" s="163"/>
      <c r="E2" s="163" t="s">
        <v>188</v>
      </c>
      <c r="F2" s="163"/>
      <c r="G2" s="163"/>
      <c r="H2" s="163"/>
      <c r="J2" s="164"/>
      <c r="K2" s="164"/>
      <c r="L2" s="164"/>
    </row>
    <row r="3" spans="1:12" ht="18" customHeight="1">
      <c r="A3" s="160" t="s">
        <v>253</v>
      </c>
      <c r="B3" s="157" t="s">
        <v>254</v>
      </c>
      <c r="C3" s="157" t="s">
        <v>255</v>
      </c>
      <c r="D3" s="157"/>
      <c r="E3" s="157" t="s">
        <v>256</v>
      </c>
      <c r="F3" s="157"/>
      <c r="G3" s="157" t="s">
        <v>257</v>
      </c>
      <c r="H3" s="157"/>
      <c r="I3" s="158" t="s">
        <v>258</v>
      </c>
      <c r="J3" s="158"/>
      <c r="K3" s="158"/>
      <c r="L3" s="157" t="s">
        <v>259</v>
      </c>
    </row>
    <row r="4" spans="1:12" ht="18" customHeight="1">
      <c r="A4" s="160"/>
      <c r="B4" s="157"/>
      <c r="C4" s="18" t="s">
        <v>260</v>
      </c>
      <c r="D4" s="18" t="s">
        <v>261</v>
      </c>
      <c r="E4" s="18" t="s">
        <v>260</v>
      </c>
      <c r="F4" s="18" t="s">
        <v>261</v>
      </c>
      <c r="G4" s="18" t="s">
        <v>260</v>
      </c>
      <c r="H4" s="18" t="s">
        <v>261</v>
      </c>
      <c r="I4" s="28" t="s">
        <v>262</v>
      </c>
      <c r="J4" s="28" t="s">
        <v>263</v>
      </c>
      <c r="K4" s="28" t="s">
        <v>264</v>
      </c>
      <c r="L4" s="157"/>
    </row>
    <row r="5" spans="1:12" ht="18" customHeight="1">
      <c r="A5" s="36" t="s">
        <v>265</v>
      </c>
      <c r="B5" s="4" t="s">
        <v>266</v>
      </c>
      <c r="C5" s="18">
        <v>209</v>
      </c>
      <c r="D5" s="18">
        <v>182</v>
      </c>
      <c r="E5" s="18">
        <v>630</v>
      </c>
      <c r="F5" s="18">
        <v>217</v>
      </c>
      <c r="G5" s="4">
        <f>E5-C5</f>
        <v>421</v>
      </c>
      <c r="H5" s="18">
        <f>F5-D5</f>
        <v>35</v>
      </c>
      <c r="I5" s="12">
        <f>G5*0.589</f>
        <v>247.969</v>
      </c>
      <c r="J5" s="28">
        <f>H5*2.57</f>
        <v>89.94999999999999</v>
      </c>
      <c r="K5" s="28">
        <f>J5+I5</f>
        <v>337.919</v>
      </c>
      <c r="L5" s="159" t="s">
        <v>186</v>
      </c>
    </row>
    <row r="6" spans="1:12" ht="18" customHeight="1">
      <c r="A6" s="36" t="s">
        <v>267</v>
      </c>
      <c r="B6" s="4" t="s">
        <v>268</v>
      </c>
      <c r="C6" s="18">
        <v>6735</v>
      </c>
      <c r="D6" s="18">
        <v>150</v>
      </c>
      <c r="E6" s="18">
        <v>6889</v>
      </c>
      <c r="F6" s="18">
        <v>159</v>
      </c>
      <c r="G6" s="4">
        <f aca="true" t="shared" si="0" ref="G6:G14">E6-C6</f>
        <v>154</v>
      </c>
      <c r="H6" s="18">
        <f aca="true" t="shared" si="1" ref="H6:H14">F6-D6</f>
        <v>9</v>
      </c>
      <c r="I6" s="12">
        <f aca="true" t="shared" si="2" ref="I6:I14">G6*0.589</f>
        <v>90.70599999999999</v>
      </c>
      <c r="J6" s="28">
        <f aca="true" t="shared" si="3" ref="J6:J14">H6*2.57</f>
        <v>23.13</v>
      </c>
      <c r="K6" s="28">
        <f aca="true" t="shared" si="4" ref="K6:K22">J6+I6</f>
        <v>113.83599999999998</v>
      </c>
      <c r="L6" s="159"/>
    </row>
    <row r="7" spans="1:12" ht="18" customHeight="1">
      <c r="A7" s="36" t="s">
        <v>104</v>
      </c>
      <c r="B7" s="4" t="s">
        <v>269</v>
      </c>
      <c r="C7" s="18">
        <v>3281</v>
      </c>
      <c r="D7" s="18">
        <v>521</v>
      </c>
      <c r="E7" s="18">
        <v>3630</v>
      </c>
      <c r="F7" s="18">
        <v>567</v>
      </c>
      <c r="G7" s="4">
        <f t="shared" si="0"/>
        <v>349</v>
      </c>
      <c r="H7" s="18">
        <f t="shared" si="1"/>
        <v>46</v>
      </c>
      <c r="I7" s="12">
        <f t="shared" si="2"/>
        <v>205.56099999999998</v>
      </c>
      <c r="J7" s="28">
        <f t="shared" si="3"/>
        <v>118.22</v>
      </c>
      <c r="K7" s="28">
        <f t="shared" si="4"/>
        <v>323.78099999999995</v>
      </c>
      <c r="L7" s="159"/>
    </row>
    <row r="8" spans="1:12" ht="18" customHeight="1">
      <c r="A8" s="36" t="s">
        <v>105</v>
      </c>
      <c r="B8" s="4" t="s">
        <v>270</v>
      </c>
      <c r="C8" s="18">
        <v>9589</v>
      </c>
      <c r="D8" s="18">
        <v>124</v>
      </c>
      <c r="E8" s="18">
        <v>9899</v>
      </c>
      <c r="F8" s="18">
        <v>132</v>
      </c>
      <c r="G8" s="4">
        <f t="shared" si="0"/>
        <v>310</v>
      </c>
      <c r="H8" s="18">
        <f t="shared" si="1"/>
        <v>8</v>
      </c>
      <c r="I8" s="12">
        <f t="shared" si="2"/>
        <v>182.59</v>
      </c>
      <c r="J8" s="28">
        <f t="shared" si="3"/>
        <v>20.56</v>
      </c>
      <c r="K8" s="28">
        <f t="shared" si="4"/>
        <v>203.15</v>
      </c>
      <c r="L8" s="159"/>
    </row>
    <row r="9" spans="1:12" ht="18" customHeight="1">
      <c r="A9" s="36" t="s">
        <v>106</v>
      </c>
      <c r="B9" s="4" t="s">
        <v>271</v>
      </c>
      <c r="C9" s="18">
        <v>7006</v>
      </c>
      <c r="D9" s="18">
        <v>330</v>
      </c>
      <c r="E9" s="18">
        <v>7343</v>
      </c>
      <c r="F9" s="18">
        <v>346</v>
      </c>
      <c r="G9" s="4">
        <f t="shared" si="0"/>
        <v>337</v>
      </c>
      <c r="H9" s="18">
        <f t="shared" si="1"/>
        <v>16</v>
      </c>
      <c r="I9" s="12">
        <f t="shared" si="2"/>
        <v>198.493</v>
      </c>
      <c r="J9" s="28">
        <f t="shared" si="3"/>
        <v>41.12</v>
      </c>
      <c r="K9" s="28">
        <f t="shared" si="4"/>
        <v>239.613</v>
      </c>
      <c r="L9" s="159"/>
    </row>
    <row r="10" spans="1:12" ht="18" customHeight="1">
      <c r="A10" s="36" t="s">
        <v>107</v>
      </c>
      <c r="B10" s="4" t="s">
        <v>272</v>
      </c>
      <c r="C10" s="18">
        <v>4980</v>
      </c>
      <c r="D10" s="18">
        <v>30</v>
      </c>
      <c r="E10" s="18">
        <v>5381</v>
      </c>
      <c r="F10" s="18">
        <v>46</v>
      </c>
      <c r="G10" s="4">
        <f t="shared" si="0"/>
        <v>401</v>
      </c>
      <c r="H10" s="18">
        <f t="shared" si="1"/>
        <v>16</v>
      </c>
      <c r="I10" s="12">
        <f t="shared" si="2"/>
        <v>236.189</v>
      </c>
      <c r="J10" s="28">
        <f t="shared" si="3"/>
        <v>41.12</v>
      </c>
      <c r="K10" s="28">
        <f t="shared" si="4"/>
        <v>277.30899999999997</v>
      </c>
      <c r="L10" s="159"/>
    </row>
    <row r="11" spans="1:12" ht="18" customHeight="1">
      <c r="A11" s="36" t="s">
        <v>108</v>
      </c>
      <c r="B11" s="4" t="s">
        <v>273</v>
      </c>
      <c r="C11" s="18">
        <v>6214</v>
      </c>
      <c r="D11" s="18">
        <v>41</v>
      </c>
      <c r="E11" s="18">
        <v>7275</v>
      </c>
      <c r="F11" s="18">
        <v>87</v>
      </c>
      <c r="G11" s="4">
        <f t="shared" si="0"/>
        <v>1061</v>
      </c>
      <c r="H11" s="18">
        <f t="shared" si="1"/>
        <v>46</v>
      </c>
      <c r="I11" s="12">
        <f t="shared" si="2"/>
        <v>624.929</v>
      </c>
      <c r="J11" s="28">
        <f t="shared" si="3"/>
        <v>118.22</v>
      </c>
      <c r="K11" s="28">
        <f t="shared" si="4"/>
        <v>743.149</v>
      </c>
      <c r="L11" s="159"/>
    </row>
    <row r="12" spans="1:12" ht="18" customHeight="1">
      <c r="A12" s="36" t="s">
        <v>109</v>
      </c>
      <c r="B12" s="4" t="s">
        <v>274</v>
      </c>
      <c r="C12" s="18">
        <v>2454</v>
      </c>
      <c r="D12" s="18">
        <v>0</v>
      </c>
      <c r="E12" s="18">
        <v>2454</v>
      </c>
      <c r="F12" s="18">
        <v>0</v>
      </c>
      <c r="G12" s="4">
        <f t="shared" si="0"/>
        <v>0</v>
      </c>
      <c r="H12" s="18">
        <f t="shared" si="1"/>
        <v>0</v>
      </c>
      <c r="I12" s="12">
        <f t="shared" si="2"/>
        <v>0</v>
      </c>
      <c r="J12" s="28">
        <f t="shared" si="3"/>
        <v>0</v>
      </c>
      <c r="K12" s="28">
        <f t="shared" si="4"/>
        <v>0</v>
      </c>
      <c r="L12" s="159"/>
    </row>
    <row r="13" spans="1:12" ht="18" customHeight="1">
      <c r="A13" s="36" t="s">
        <v>110</v>
      </c>
      <c r="B13" s="4" t="s">
        <v>275</v>
      </c>
      <c r="C13" s="18">
        <v>3693</v>
      </c>
      <c r="D13" s="18">
        <v>80</v>
      </c>
      <c r="E13" s="18">
        <v>3757</v>
      </c>
      <c r="F13" s="18">
        <v>100</v>
      </c>
      <c r="G13" s="4">
        <f t="shared" si="0"/>
        <v>64</v>
      </c>
      <c r="H13" s="18">
        <f t="shared" si="1"/>
        <v>20</v>
      </c>
      <c r="I13" s="12">
        <f t="shared" si="2"/>
        <v>37.696</v>
      </c>
      <c r="J13" s="28">
        <f t="shared" si="3"/>
        <v>51.4</v>
      </c>
      <c r="K13" s="28">
        <f t="shared" si="4"/>
        <v>89.096</v>
      </c>
      <c r="L13" s="159"/>
    </row>
    <row r="14" spans="1:12" ht="18" customHeight="1">
      <c r="A14" s="36" t="s">
        <v>111</v>
      </c>
      <c r="B14" s="4" t="s">
        <v>276</v>
      </c>
      <c r="C14" s="18">
        <v>249</v>
      </c>
      <c r="D14" s="18">
        <v>312</v>
      </c>
      <c r="E14" s="18">
        <v>1048</v>
      </c>
      <c r="F14" s="18">
        <v>354</v>
      </c>
      <c r="G14" s="4">
        <f t="shared" si="0"/>
        <v>799</v>
      </c>
      <c r="H14" s="18">
        <f t="shared" si="1"/>
        <v>42</v>
      </c>
      <c r="I14" s="12">
        <f t="shared" si="2"/>
        <v>470.611</v>
      </c>
      <c r="J14" s="28">
        <f t="shared" si="3"/>
        <v>107.94</v>
      </c>
      <c r="K14" s="28">
        <f t="shared" si="4"/>
        <v>578.5509999999999</v>
      </c>
      <c r="L14" s="159"/>
    </row>
    <row r="15" spans="1:12" ht="18" customHeight="1">
      <c r="A15" s="36" t="s">
        <v>1416</v>
      </c>
      <c r="B15" s="4" t="s">
        <v>277</v>
      </c>
      <c r="C15" s="18">
        <v>51</v>
      </c>
      <c r="D15" s="18">
        <v>2114</v>
      </c>
      <c r="E15" s="18">
        <v>1258</v>
      </c>
      <c r="F15" s="18">
        <v>2149</v>
      </c>
      <c r="G15" s="4">
        <f>E15-C15</f>
        <v>1207</v>
      </c>
      <c r="H15" s="18">
        <f>F15-D15</f>
        <v>35</v>
      </c>
      <c r="I15" s="12">
        <f>G15*0.589</f>
        <v>710.923</v>
      </c>
      <c r="J15" s="28">
        <f>H15*2.57</f>
        <v>89.94999999999999</v>
      </c>
      <c r="K15" s="28">
        <f t="shared" si="4"/>
        <v>800.873</v>
      </c>
      <c r="L15" s="159"/>
    </row>
    <row r="16" spans="1:12" ht="18" customHeight="1">
      <c r="A16" s="36" t="s">
        <v>1417</v>
      </c>
      <c r="B16" s="4" t="s">
        <v>913</v>
      </c>
      <c r="C16" s="18">
        <v>2016</v>
      </c>
      <c r="D16" s="18">
        <v>1683</v>
      </c>
      <c r="E16" s="18">
        <v>2016</v>
      </c>
      <c r="F16" s="18">
        <v>1683</v>
      </c>
      <c r="G16" s="4">
        <f aca="true" t="shared" si="5" ref="G16:G22">E16-C16</f>
        <v>0</v>
      </c>
      <c r="H16" s="18">
        <f aca="true" t="shared" si="6" ref="H16:H22">F16-D16</f>
        <v>0</v>
      </c>
      <c r="I16" s="12">
        <f aca="true" t="shared" si="7" ref="I16:I22">G16*0.589</f>
        <v>0</v>
      </c>
      <c r="J16" s="28">
        <f aca="true" t="shared" si="8" ref="J16:J22">H16*2.57</f>
        <v>0</v>
      </c>
      <c r="K16" s="28">
        <f t="shared" si="4"/>
        <v>0</v>
      </c>
      <c r="L16" s="159"/>
    </row>
    <row r="17" spans="1:12" ht="18" customHeight="1">
      <c r="A17" s="36" t="s">
        <v>1418</v>
      </c>
      <c r="B17" s="4" t="s">
        <v>278</v>
      </c>
      <c r="C17" s="18">
        <v>5764</v>
      </c>
      <c r="D17" s="18">
        <v>1025</v>
      </c>
      <c r="E17" s="18">
        <v>6033</v>
      </c>
      <c r="F17" s="18">
        <v>1045</v>
      </c>
      <c r="G17" s="4">
        <f t="shared" si="5"/>
        <v>269</v>
      </c>
      <c r="H17" s="18">
        <f t="shared" si="6"/>
        <v>20</v>
      </c>
      <c r="I17" s="12">
        <f t="shared" si="7"/>
        <v>158.441</v>
      </c>
      <c r="J17" s="28">
        <f t="shared" si="8"/>
        <v>51.4</v>
      </c>
      <c r="K17" s="28">
        <f t="shared" si="4"/>
        <v>209.841</v>
      </c>
      <c r="L17" s="159"/>
    </row>
    <row r="18" spans="1:12" ht="18" customHeight="1">
      <c r="A18" s="36" t="s">
        <v>1419</v>
      </c>
      <c r="B18" s="4" t="s">
        <v>279</v>
      </c>
      <c r="C18" s="18">
        <v>5923</v>
      </c>
      <c r="D18" s="18">
        <v>230</v>
      </c>
      <c r="E18" s="18">
        <v>6103</v>
      </c>
      <c r="F18" s="18">
        <v>281</v>
      </c>
      <c r="G18" s="4">
        <f t="shared" si="5"/>
        <v>180</v>
      </c>
      <c r="H18" s="18">
        <f t="shared" si="6"/>
        <v>51</v>
      </c>
      <c r="I18" s="12">
        <f t="shared" si="7"/>
        <v>106.02</v>
      </c>
      <c r="J18" s="28">
        <f t="shared" si="8"/>
        <v>131.07</v>
      </c>
      <c r="K18" s="28">
        <f t="shared" si="4"/>
        <v>237.08999999999997</v>
      </c>
      <c r="L18" s="159"/>
    </row>
    <row r="19" spans="1:12" ht="18" customHeight="1">
      <c r="A19" s="36" t="s">
        <v>1421</v>
      </c>
      <c r="B19" s="4" t="s">
        <v>280</v>
      </c>
      <c r="C19" s="18">
        <v>17754</v>
      </c>
      <c r="D19" s="18">
        <v>1065</v>
      </c>
      <c r="E19" s="18">
        <v>18126</v>
      </c>
      <c r="F19" s="18">
        <v>1080</v>
      </c>
      <c r="G19" s="4">
        <f t="shared" si="5"/>
        <v>372</v>
      </c>
      <c r="H19" s="18">
        <f t="shared" si="6"/>
        <v>15</v>
      </c>
      <c r="I19" s="12">
        <f t="shared" si="7"/>
        <v>219.10799999999998</v>
      </c>
      <c r="J19" s="28">
        <f t="shared" si="8"/>
        <v>38.55</v>
      </c>
      <c r="K19" s="28">
        <f t="shared" si="4"/>
        <v>257.65799999999996</v>
      </c>
      <c r="L19" s="159"/>
    </row>
    <row r="20" spans="1:12" ht="18" customHeight="1">
      <c r="A20" s="36" t="s">
        <v>1422</v>
      </c>
      <c r="B20" s="4" t="s">
        <v>281</v>
      </c>
      <c r="C20" s="18">
        <v>21020</v>
      </c>
      <c r="D20" s="18">
        <v>2403</v>
      </c>
      <c r="E20" s="18">
        <v>21425</v>
      </c>
      <c r="F20" s="18">
        <v>2418</v>
      </c>
      <c r="G20" s="4">
        <f t="shared" si="5"/>
        <v>405</v>
      </c>
      <c r="H20" s="18">
        <f t="shared" si="6"/>
        <v>15</v>
      </c>
      <c r="I20" s="12">
        <f t="shared" si="7"/>
        <v>238.545</v>
      </c>
      <c r="J20" s="28">
        <f t="shared" si="8"/>
        <v>38.55</v>
      </c>
      <c r="K20" s="28">
        <f t="shared" si="4"/>
        <v>277.09499999999997</v>
      </c>
      <c r="L20" s="159"/>
    </row>
    <row r="21" spans="1:12" ht="18" customHeight="1">
      <c r="A21" s="36" t="s">
        <v>1423</v>
      </c>
      <c r="B21" s="4" t="s">
        <v>282</v>
      </c>
      <c r="C21" s="18">
        <v>8829</v>
      </c>
      <c r="D21" s="18">
        <v>3492</v>
      </c>
      <c r="E21" s="18">
        <v>322</v>
      </c>
      <c r="F21" s="18">
        <v>3514</v>
      </c>
      <c r="G21" s="4">
        <f>10000-C21+322</f>
        <v>1493</v>
      </c>
      <c r="H21" s="18">
        <f t="shared" si="6"/>
        <v>22</v>
      </c>
      <c r="I21" s="12">
        <f t="shared" si="7"/>
        <v>879.377</v>
      </c>
      <c r="J21" s="28">
        <f t="shared" si="8"/>
        <v>56.54</v>
      </c>
      <c r="K21" s="28">
        <f t="shared" si="4"/>
        <v>935.9169999999999</v>
      </c>
      <c r="L21" s="159"/>
    </row>
    <row r="22" spans="1:12" ht="18" customHeight="1">
      <c r="A22" s="36" t="s">
        <v>1424</v>
      </c>
      <c r="B22" s="4" t="s">
        <v>283</v>
      </c>
      <c r="C22" s="18">
        <v>5089</v>
      </c>
      <c r="D22" s="18">
        <v>105</v>
      </c>
      <c r="E22" s="18">
        <v>5645</v>
      </c>
      <c r="F22" s="18">
        <v>136</v>
      </c>
      <c r="G22" s="4">
        <f t="shared" si="5"/>
        <v>556</v>
      </c>
      <c r="H22" s="18">
        <f t="shared" si="6"/>
        <v>31</v>
      </c>
      <c r="I22" s="12">
        <f t="shared" si="7"/>
        <v>327.484</v>
      </c>
      <c r="J22" s="28">
        <f t="shared" si="8"/>
        <v>79.67</v>
      </c>
      <c r="K22" s="28">
        <f t="shared" si="4"/>
        <v>407.154</v>
      </c>
      <c r="L22" s="159"/>
    </row>
    <row r="23" spans="1:12" ht="18" customHeight="1">
      <c r="A23" s="157" t="s">
        <v>264</v>
      </c>
      <c r="B23" s="157"/>
      <c r="C23" s="18"/>
      <c r="D23" s="18"/>
      <c r="E23" s="18"/>
      <c r="F23" s="18"/>
      <c r="G23" s="18"/>
      <c r="H23" s="18"/>
      <c r="I23" s="12"/>
      <c r="J23" s="12"/>
      <c r="K23" s="12"/>
      <c r="L23" s="159"/>
    </row>
    <row r="24" spans="1:12" ht="25.5">
      <c r="A24" s="161" t="s">
        <v>1455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3"/>
    </row>
    <row r="25" spans="1:12" ht="14.25">
      <c r="A25" s="163" t="s">
        <v>252</v>
      </c>
      <c r="B25" s="163"/>
      <c r="E25" s="163" t="s">
        <v>188</v>
      </c>
      <c r="F25" s="163"/>
      <c r="G25" s="163"/>
      <c r="H25" s="163"/>
      <c r="J25" s="164"/>
      <c r="K25" s="164"/>
      <c r="L25" s="164"/>
    </row>
    <row r="26" spans="1:12" ht="18" customHeight="1">
      <c r="A26" s="160" t="s">
        <v>253</v>
      </c>
      <c r="B26" s="157" t="s">
        <v>254</v>
      </c>
      <c r="C26" s="157" t="s">
        <v>255</v>
      </c>
      <c r="D26" s="157"/>
      <c r="E26" s="157" t="s">
        <v>256</v>
      </c>
      <c r="F26" s="157"/>
      <c r="G26" s="157" t="s">
        <v>257</v>
      </c>
      <c r="H26" s="157"/>
      <c r="I26" s="158" t="s">
        <v>258</v>
      </c>
      <c r="J26" s="158"/>
      <c r="K26" s="158"/>
      <c r="L26" s="157" t="s">
        <v>259</v>
      </c>
    </row>
    <row r="27" spans="1:12" ht="18" customHeight="1">
      <c r="A27" s="160"/>
      <c r="B27" s="157"/>
      <c r="C27" s="18" t="s">
        <v>260</v>
      </c>
      <c r="D27" s="18" t="s">
        <v>261</v>
      </c>
      <c r="E27" s="18" t="s">
        <v>260</v>
      </c>
      <c r="F27" s="18" t="s">
        <v>261</v>
      </c>
      <c r="G27" s="18" t="s">
        <v>260</v>
      </c>
      <c r="H27" s="18" t="s">
        <v>261</v>
      </c>
      <c r="I27" s="28" t="s">
        <v>262</v>
      </c>
      <c r="J27" s="28" t="s">
        <v>263</v>
      </c>
      <c r="K27" s="28" t="s">
        <v>264</v>
      </c>
      <c r="L27" s="157"/>
    </row>
    <row r="28" spans="1:12" ht="18" customHeight="1">
      <c r="A28" s="36" t="s">
        <v>284</v>
      </c>
      <c r="B28" s="4" t="s">
        <v>285</v>
      </c>
      <c r="C28" s="18">
        <v>4435</v>
      </c>
      <c r="D28" s="18">
        <v>2377</v>
      </c>
      <c r="E28" s="18">
        <v>6349</v>
      </c>
      <c r="F28" s="18">
        <v>2418</v>
      </c>
      <c r="G28" s="4">
        <f>E28-C28</f>
        <v>1914</v>
      </c>
      <c r="H28" s="18">
        <f>F28-D28</f>
        <v>41</v>
      </c>
      <c r="I28" s="12">
        <f>G28*0.589</f>
        <v>1127.346</v>
      </c>
      <c r="J28" s="28">
        <f>H28*2.57</f>
        <v>105.36999999999999</v>
      </c>
      <c r="K28" s="28">
        <f>J28+I28</f>
        <v>1232.716</v>
      </c>
      <c r="L28" s="159" t="s">
        <v>186</v>
      </c>
    </row>
    <row r="29" spans="1:12" ht="18" customHeight="1">
      <c r="A29" s="36" t="s">
        <v>1382</v>
      </c>
      <c r="B29" s="4" t="s">
        <v>287</v>
      </c>
      <c r="C29" s="18">
        <v>5248</v>
      </c>
      <c r="D29" s="18">
        <v>443</v>
      </c>
      <c r="E29" s="18">
        <v>5812</v>
      </c>
      <c r="F29" s="18">
        <v>463</v>
      </c>
      <c r="G29" s="4">
        <f aca="true" t="shared" si="9" ref="G29:G44">E29-C29</f>
        <v>564</v>
      </c>
      <c r="H29" s="18">
        <v>20</v>
      </c>
      <c r="I29" s="12">
        <f aca="true" t="shared" si="10" ref="I29:I44">G29*0.589</f>
        <v>332.19599999999997</v>
      </c>
      <c r="J29" s="28">
        <f aca="true" t="shared" si="11" ref="J29:J44">H29*2.57</f>
        <v>51.4</v>
      </c>
      <c r="K29" s="28">
        <f aca="true" t="shared" si="12" ref="K29:K44">J29+I29</f>
        <v>383.59599999999995</v>
      </c>
      <c r="L29" s="159"/>
    </row>
    <row r="30" spans="1:12" ht="18" customHeight="1">
      <c r="A30" s="36" t="s">
        <v>112</v>
      </c>
      <c r="B30" s="5" t="s">
        <v>288</v>
      </c>
      <c r="C30" s="18">
        <v>11359</v>
      </c>
      <c r="D30" s="18">
        <v>1830</v>
      </c>
      <c r="E30" s="18">
        <v>12082</v>
      </c>
      <c r="F30" s="18" t="s">
        <v>1522</v>
      </c>
      <c r="G30" s="4">
        <f t="shared" si="9"/>
        <v>723</v>
      </c>
      <c r="H30" s="18">
        <v>26</v>
      </c>
      <c r="I30" s="12">
        <f t="shared" si="10"/>
        <v>425.847</v>
      </c>
      <c r="J30" s="28">
        <f t="shared" si="11"/>
        <v>66.82</v>
      </c>
      <c r="K30" s="28">
        <f t="shared" si="12"/>
        <v>492.667</v>
      </c>
      <c r="L30" s="159"/>
    </row>
    <row r="31" spans="1:12" ht="18" customHeight="1">
      <c r="A31" s="92" t="s">
        <v>113</v>
      </c>
      <c r="B31" s="4" t="s">
        <v>1537</v>
      </c>
      <c r="C31" s="18">
        <v>2316</v>
      </c>
      <c r="D31" s="24" t="s">
        <v>1538</v>
      </c>
      <c r="E31" s="18">
        <v>2493</v>
      </c>
      <c r="F31" s="18" t="s">
        <v>1539</v>
      </c>
      <c r="G31" s="4">
        <f t="shared" si="9"/>
        <v>177</v>
      </c>
      <c r="H31" s="18">
        <v>12</v>
      </c>
      <c r="I31" s="12">
        <f t="shared" si="10"/>
        <v>104.253</v>
      </c>
      <c r="J31" s="28">
        <f t="shared" si="11"/>
        <v>30.839999999999996</v>
      </c>
      <c r="K31" s="28">
        <f t="shared" si="12"/>
        <v>135.093</v>
      </c>
      <c r="L31" s="159"/>
    </row>
    <row r="32" spans="1:12" ht="18" customHeight="1">
      <c r="A32" s="36" t="s">
        <v>114</v>
      </c>
      <c r="B32" s="4" t="s">
        <v>289</v>
      </c>
      <c r="C32" s="18">
        <v>4081</v>
      </c>
      <c r="D32" s="18">
        <v>319</v>
      </c>
      <c r="E32" s="18">
        <v>4081</v>
      </c>
      <c r="F32" s="18">
        <v>319</v>
      </c>
      <c r="G32" s="4">
        <f t="shared" si="9"/>
        <v>0</v>
      </c>
      <c r="H32" s="18">
        <f>F32-D32</f>
        <v>0</v>
      </c>
      <c r="I32" s="12">
        <f t="shared" si="10"/>
        <v>0</v>
      </c>
      <c r="J32" s="28">
        <f t="shared" si="11"/>
        <v>0</v>
      </c>
      <c r="K32" s="28">
        <f t="shared" si="12"/>
        <v>0</v>
      </c>
      <c r="L32" s="159"/>
    </row>
    <row r="33" spans="1:12" ht="18" customHeight="1">
      <c r="A33" s="36" t="s">
        <v>115</v>
      </c>
      <c r="B33" s="4" t="s">
        <v>290</v>
      </c>
      <c r="C33" s="18">
        <v>8743</v>
      </c>
      <c r="D33" s="18">
        <v>274</v>
      </c>
      <c r="E33" s="18">
        <v>9024</v>
      </c>
      <c r="F33" s="18">
        <v>287</v>
      </c>
      <c r="G33" s="4">
        <f t="shared" si="9"/>
        <v>281</v>
      </c>
      <c r="H33" s="18">
        <f aca="true" t="shared" si="13" ref="H33:H44">F33-D33</f>
        <v>13</v>
      </c>
      <c r="I33" s="12">
        <f t="shared" si="10"/>
        <v>165.509</v>
      </c>
      <c r="J33" s="28">
        <f t="shared" si="11"/>
        <v>33.41</v>
      </c>
      <c r="K33" s="28">
        <f t="shared" si="12"/>
        <v>198.91899999999998</v>
      </c>
      <c r="L33" s="159"/>
    </row>
    <row r="34" spans="1:12" ht="18" customHeight="1">
      <c r="A34" s="36" t="s">
        <v>116</v>
      </c>
      <c r="B34" s="4" t="s">
        <v>290</v>
      </c>
      <c r="C34" s="18">
        <v>2433</v>
      </c>
      <c r="D34" s="18">
        <v>2328</v>
      </c>
      <c r="E34" s="18">
        <v>2433</v>
      </c>
      <c r="F34" s="18">
        <v>2328</v>
      </c>
      <c r="G34" s="4">
        <f t="shared" si="9"/>
        <v>0</v>
      </c>
      <c r="H34" s="18">
        <f t="shared" si="13"/>
        <v>0</v>
      </c>
      <c r="I34" s="12">
        <f t="shared" si="10"/>
        <v>0</v>
      </c>
      <c r="J34" s="28">
        <f t="shared" si="11"/>
        <v>0</v>
      </c>
      <c r="K34" s="28">
        <f t="shared" si="12"/>
        <v>0</v>
      </c>
      <c r="L34" s="159"/>
    </row>
    <row r="35" spans="1:12" ht="18" customHeight="1">
      <c r="A35" s="36" t="s">
        <v>117</v>
      </c>
      <c r="B35" s="4" t="s">
        <v>291</v>
      </c>
      <c r="C35" s="18">
        <v>5344</v>
      </c>
      <c r="D35" s="18">
        <v>1794</v>
      </c>
      <c r="E35" s="18">
        <v>5344</v>
      </c>
      <c r="F35" s="18">
        <v>1794</v>
      </c>
      <c r="G35" s="4">
        <f t="shared" si="9"/>
        <v>0</v>
      </c>
      <c r="H35" s="18">
        <f t="shared" si="13"/>
        <v>0</v>
      </c>
      <c r="I35" s="12">
        <f t="shared" si="10"/>
        <v>0</v>
      </c>
      <c r="J35" s="28">
        <f t="shared" si="11"/>
        <v>0</v>
      </c>
      <c r="K35" s="28">
        <f t="shared" si="12"/>
        <v>0</v>
      </c>
      <c r="L35" s="159"/>
    </row>
    <row r="36" spans="1:12" ht="18" customHeight="1">
      <c r="A36" s="36" t="s">
        <v>118</v>
      </c>
      <c r="B36" s="5" t="s">
        <v>292</v>
      </c>
      <c r="C36" s="18">
        <v>9840</v>
      </c>
      <c r="D36" s="18">
        <v>1374</v>
      </c>
      <c r="E36" s="18">
        <v>9965</v>
      </c>
      <c r="F36" s="18">
        <v>1434</v>
      </c>
      <c r="G36" s="4">
        <f t="shared" si="9"/>
        <v>125</v>
      </c>
      <c r="H36" s="18">
        <f t="shared" si="13"/>
        <v>60</v>
      </c>
      <c r="I36" s="12">
        <f t="shared" si="10"/>
        <v>73.625</v>
      </c>
      <c r="J36" s="28">
        <f t="shared" si="11"/>
        <v>154.2</v>
      </c>
      <c r="K36" s="28">
        <f t="shared" si="12"/>
        <v>227.825</v>
      </c>
      <c r="L36" s="159"/>
    </row>
    <row r="37" spans="1:12" ht="18" customHeight="1">
      <c r="A37" s="36" t="s">
        <v>119</v>
      </c>
      <c r="B37" s="4" t="s">
        <v>293</v>
      </c>
      <c r="C37" s="18">
        <v>2969</v>
      </c>
      <c r="D37" s="18">
        <v>2323</v>
      </c>
      <c r="E37" s="18">
        <v>2969</v>
      </c>
      <c r="F37" s="18">
        <v>2323</v>
      </c>
      <c r="G37" s="4">
        <f t="shared" si="9"/>
        <v>0</v>
      </c>
      <c r="H37" s="18">
        <f t="shared" si="13"/>
        <v>0</v>
      </c>
      <c r="I37" s="12">
        <f t="shared" si="10"/>
        <v>0</v>
      </c>
      <c r="J37" s="28">
        <f t="shared" si="11"/>
        <v>0</v>
      </c>
      <c r="K37" s="28">
        <f t="shared" si="12"/>
        <v>0</v>
      </c>
      <c r="L37" s="159"/>
    </row>
    <row r="38" spans="1:12" ht="18" customHeight="1">
      <c r="A38" s="36" t="s">
        <v>1425</v>
      </c>
      <c r="B38" s="4" t="s">
        <v>294</v>
      </c>
      <c r="C38" s="18">
        <v>9479</v>
      </c>
      <c r="D38" s="24" t="s">
        <v>914</v>
      </c>
      <c r="E38" s="18">
        <v>49</v>
      </c>
      <c r="F38" s="18" t="s">
        <v>1523</v>
      </c>
      <c r="G38" s="4">
        <f>10000-9479+49</f>
        <v>570</v>
      </c>
      <c r="H38" s="18">
        <v>11</v>
      </c>
      <c r="I38" s="12">
        <f t="shared" si="10"/>
        <v>335.72999999999996</v>
      </c>
      <c r="J38" s="28">
        <f t="shared" si="11"/>
        <v>28.27</v>
      </c>
      <c r="K38" s="28">
        <f t="shared" si="12"/>
        <v>363.99999999999994</v>
      </c>
      <c r="L38" s="159"/>
    </row>
    <row r="39" spans="1:12" ht="18" customHeight="1">
      <c r="A39" s="36" t="s">
        <v>1426</v>
      </c>
      <c r="B39" s="4" t="s">
        <v>295</v>
      </c>
      <c r="C39" s="18">
        <v>1813</v>
      </c>
      <c r="D39" s="18">
        <v>993</v>
      </c>
      <c r="E39" s="18">
        <v>2085</v>
      </c>
      <c r="F39" s="18">
        <v>1004</v>
      </c>
      <c r="G39" s="4">
        <f t="shared" si="9"/>
        <v>272</v>
      </c>
      <c r="H39" s="18">
        <f t="shared" si="13"/>
        <v>11</v>
      </c>
      <c r="I39" s="12">
        <f t="shared" si="10"/>
        <v>160.208</v>
      </c>
      <c r="J39" s="28">
        <f t="shared" si="11"/>
        <v>28.27</v>
      </c>
      <c r="K39" s="28">
        <f t="shared" si="12"/>
        <v>188.478</v>
      </c>
      <c r="L39" s="159"/>
    </row>
    <row r="40" spans="1:12" ht="18" customHeight="1">
      <c r="A40" s="36" t="s">
        <v>1427</v>
      </c>
      <c r="B40" s="4" t="s">
        <v>296</v>
      </c>
      <c r="C40" s="18">
        <v>8705</v>
      </c>
      <c r="D40" s="18">
        <v>373</v>
      </c>
      <c r="E40" s="18">
        <v>9972</v>
      </c>
      <c r="F40" s="18">
        <v>410</v>
      </c>
      <c r="G40" s="4">
        <f t="shared" si="9"/>
        <v>1267</v>
      </c>
      <c r="H40" s="18">
        <f t="shared" si="13"/>
        <v>37</v>
      </c>
      <c r="I40" s="12">
        <f t="shared" si="10"/>
        <v>746.2629999999999</v>
      </c>
      <c r="J40" s="28">
        <f t="shared" si="11"/>
        <v>95.08999999999999</v>
      </c>
      <c r="K40" s="28">
        <f t="shared" si="12"/>
        <v>841.353</v>
      </c>
      <c r="L40" s="159"/>
    </row>
    <row r="41" spans="1:12" ht="18" customHeight="1">
      <c r="A41" s="36" t="s">
        <v>1428</v>
      </c>
      <c r="B41" s="4" t="s">
        <v>297</v>
      </c>
      <c r="C41" s="18">
        <v>617</v>
      </c>
      <c r="D41" s="18">
        <v>2013</v>
      </c>
      <c r="E41" s="18">
        <v>617</v>
      </c>
      <c r="F41" s="18">
        <v>2013</v>
      </c>
      <c r="G41" s="4">
        <f t="shared" si="9"/>
        <v>0</v>
      </c>
      <c r="H41" s="18">
        <f t="shared" si="13"/>
        <v>0</v>
      </c>
      <c r="I41" s="12">
        <f t="shared" si="10"/>
        <v>0</v>
      </c>
      <c r="J41" s="28">
        <f t="shared" si="11"/>
        <v>0</v>
      </c>
      <c r="K41" s="28">
        <f t="shared" si="12"/>
        <v>0</v>
      </c>
      <c r="L41" s="159"/>
    </row>
    <row r="42" spans="1:12" ht="18" customHeight="1">
      <c r="A42" s="36" t="s">
        <v>1429</v>
      </c>
      <c r="B42" s="4" t="s">
        <v>298</v>
      </c>
      <c r="C42" s="18">
        <v>3428</v>
      </c>
      <c r="D42" s="18">
        <v>135</v>
      </c>
      <c r="E42" s="18">
        <v>4125</v>
      </c>
      <c r="F42" s="18">
        <v>156</v>
      </c>
      <c r="G42" s="4">
        <f t="shared" si="9"/>
        <v>697</v>
      </c>
      <c r="H42" s="18">
        <f t="shared" si="13"/>
        <v>21</v>
      </c>
      <c r="I42" s="12">
        <f t="shared" si="10"/>
        <v>410.53299999999996</v>
      </c>
      <c r="J42" s="28">
        <f t="shared" si="11"/>
        <v>53.97</v>
      </c>
      <c r="K42" s="28">
        <f t="shared" si="12"/>
        <v>464.50299999999993</v>
      </c>
      <c r="L42" s="159"/>
    </row>
    <row r="43" spans="1:12" ht="18" customHeight="1">
      <c r="A43" s="36" t="s">
        <v>1430</v>
      </c>
      <c r="B43" s="5" t="s">
        <v>299</v>
      </c>
      <c r="C43" s="18">
        <v>3305</v>
      </c>
      <c r="D43" s="18">
        <v>2861</v>
      </c>
      <c r="E43" s="18">
        <v>3305</v>
      </c>
      <c r="F43" s="18">
        <v>2861</v>
      </c>
      <c r="G43" s="4">
        <f t="shared" si="9"/>
        <v>0</v>
      </c>
      <c r="H43" s="18">
        <f t="shared" si="13"/>
        <v>0</v>
      </c>
      <c r="I43" s="12">
        <f t="shared" si="10"/>
        <v>0</v>
      </c>
      <c r="J43" s="28">
        <f t="shared" si="11"/>
        <v>0</v>
      </c>
      <c r="K43" s="28">
        <f t="shared" si="12"/>
        <v>0</v>
      </c>
      <c r="L43" s="159"/>
    </row>
    <row r="44" spans="1:12" ht="18" customHeight="1">
      <c r="A44" s="36" t="s">
        <v>1431</v>
      </c>
      <c r="B44" s="4" t="s">
        <v>300</v>
      </c>
      <c r="C44" s="18">
        <v>2026</v>
      </c>
      <c r="D44" s="18">
        <v>457</v>
      </c>
      <c r="E44" s="18">
        <v>2799</v>
      </c>
      <c r="F44" s="18">
        <v>486</v>
      </c>
      <c r="G44" s="4">
        <f t="shared" si="9"/>
        <v>773</v>
      </c>
      <c r="H44" s="18">
        <f t="shared" si="13"/>
        <v>29</v>
      </c>
      <c r="I44" s="12">
        <f t="shared" si="10"/>
        <v>455.29699999999997</v>
      </c>
      <c r="J44" s="28">
        <f t="shared" si="11"/>
        <v>74.53</v>
      </c>
      <c r="K44" s="28">
        <f t="shared" si="12"/>
        <v>529.827</v>
      </c>
      <c r="L44" s="159"/>
    </row>
    <row r="45" spans="1:12" ht="18" customHeight="1">
      <c r="A45" s="36" t="s">
        <v>1432</v>
      </c>
      <c r="B45" s="18" t="s">
        <v>301</v>
      </c>
      <c r="C45" s="18"/>
      <c r="D45" s="18"/>
      <c r="E45" s="18"/>
      <c r="F45" s="18"/>
      <c r="G45" s="4"/>
      <c r="H45" s="18"/>
      <c r="I45" s="12"/>
      <c r="J45" s="28"/>
      <c r="K45" s="28"/>
      <c r="L45" s="159"/>
    </row>
    <row r="46" spans="1:12" ht="18" customHeight="1">
      <c r="A46" s="157" t="s">
        <v>264</v>
      </c>
      <c r="B46" s="157"/>
      <c r="C46" s="18"/>
      <c r="D46" s="18"/>
      <c r="E46" s="18"/>
      <c r="F46" s="18"/>
      <c r="G46" s="18"/>
      <c r="H46" s="18"/>
      <c r="I46" s="12"/>
      <c r="J46" s="12"/>
      <c r="K46" s="12"/>
      <c r="L46" s="159"/>
    </row>
    <row r="47" spans="1:12" ht="25.5">
      <c r="A47" s="161" t="s">
        <v>1455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3"/>
    </row>
    <row r="48" spans="1:12" ht="14.25">
      <c r="A48" s="163" t="s">
        <v>252</v>
      </c>
      <c r="B48" s="163"/>
      <c r="E48" s="163" t="s">
        <v>188</v>
      </c>
      <c r="F48" s="163"/>
      <c r="G48" s="163"/>
      <c r="H48" s="163"/>
      <c r="J48" s="164"/>
      <c r="K48" s="164"/>
      <c r="L48" s="164"/>
    </row>
    <row r="49" spans="1:12" ht="18" customHeight="1">
      <c r="A49" s="160" t="s">
        <v>253</v>
      </c>
      <c r="B49" s="157" t="s">
        <v>254</v>
      </c>
      <c r="C49" s="157" t="s">
        <v>255</v>
      </c>
      <c r="D49" s="157"/>
      <c r="E49" s="157" t="s">
        <v>256</v>
      </c>
      <c r="F49" s="157"/>
      <c r="G49" s="157" t="s">
        <v>257</v>
      </c>
      <c r="H49" s="157"/>
      <c r="I49" s="158" t="s">
        <v>258</v>
      </c>
      <c r="J49" s="158"/>
      <c r="K49" s="158"/>
      <c r="L49" s="157" t="s">
        <v>259</v>
      </c>
    </row>
    <row r="50" spans="1:12" ht="18" customHeight="1">
      <c r="A50" s="160"/>
      <c r="B50" s="157"/>
      <c r="C50" s="18" t="s">
        <v>260</v>
      </c>
      <c r="D50" s="18" t="s">
        <v>261</v>
      </c>
      <c r="E50" s="18" t="s">
        <v>260</v>
      </c>
      <c r="F50" s="18" t="s">
        <v>261</v>
      </c>
      <c r="G50" s="18" t="s">
        <v>260</v>
      </c>
      <c r="H50" s="18" t="s">
        <v>261</v>
      </c>
      <c r="I50" s="28" t="s">
        <v>262</v>
      </c>
      <c r="J50" s="28" t="s">
        <v>263</v>
      </c>
      <c r="K50" s="28" t="s">
        <v>264</v>
      </c>
      <c r="L50" s="157"/>
    </row>
    <row r="51" spans="1:12" ht="18" customHeight="1">
      <c r="A51" s="36" t="s">
        <v>302</v>
      </c>
      <c r="B51" s="5" t="s">
        <v>300</v>
      </c>
      <c r="C51" s="18">
        <v>3601</v>
      </c>
      <c r="D51" s="18">
        <v>430</v>
      </c>
      <c r="E51" s="18">
        <v>4903</v>
      </c>
      <c r="F51" s="18">
        <v>484</v>
      </c>
      <c r="G51" s="4">
        <f>E51-C51</f>
        <v>1302</v>
      </c>
      <c r="H51" s="18">
        <f>F51-D51</f>
        <v>54</v>
      </c>
      <c r="I51" s="12">
        <f>G51*0.589</f>
        <v>766.8779999999999</v>
      </c>
      <c r="J51" s="28">
        <f>H51*2.57</f>
        <v>138.78</v>
      </c>
      <c r="K51" s="28">
        <f>J51+I51</f>
        <v>905.6579999999999</v>
      </c>
      <c r="L51" s="159" t="s">
        <v>187</v>
      </c>
    </row>
    <row r="52" spans="1:12" ht="18" customHeight="1">
      <c r="A52" s="36" t="s">
        <v>303</v>
      </c>
      <c r="B52" s="4" t="s">
        <v>304</v>
      </c>
      <c r="C52" s="18">
        <v>1093</v>
      </c>
      <c r="D52" s="18">
        <v>643</v>
      </c>
      <c r="E52" s="18">
        <v>2235</v>
      </c>
      <c r="F52" s="18">
        <v>646</v>
      </c>
      <c r="G52" s="4">
        <f aca="true" t="shared" si="14" ref="G52:G66">E52-C52</f>
        <v>1142</v>
      </c>
      <c r="H52" s="18">
        <f aca="true" t="shared" si="15" ref="H52:H58">F52-D52</f>
        <v>3</v>
      </c>
      <c r="I52" s="12">
        <f aca="true" t="shared" si="16" ref="I52:I67">G52*0.589</f>
        <v>672.6379999999999</v>
      </c>
      <c r="J52" s="28">
        <f aca="true" t="shared" si="17" ref="J52:J67">H52*2.57</f>
        <v>7.709999999999999</v>
      </c>
      <c r="K52" s="28">
        <f aca="true" t="shared" si="18" ref="K52:K67">J52+I52</f>
        <v>680.348</v>
      </c>
      <c r="L52" s="159"/>
    </row>
    <row r="53" spans="1:12" ht="18" customHeight="1">
      <c r="A53" s="36" t="s">
        <v>120</v>
      </c>
      <c r="B53" s="5" t="s">
        <v>305</v>
      </c>
      <c r="C53" s="18">
        <v>7085</v>
      </c>
      <c r="D53" s="18">
        <v>1299</v>
      </c>
      <c r="E53" s="18">
        <v>7117</v>
      </c>
      <c r="F53" s="18">
        <v>1356</v>
      </c>
      <c r="G53" s="4">
        <f t="shared" si="14"/>
        <v>32</v>
      </c>
      <c r="H53" s="18">
        <f t="shared" si="15"/>
        <v>57</v>
      </c>
      <c r="I53" s="12">
        <f t="shared" si="16"/>
        <v>18.848</v>
      </c>
      <c r="J53" s="28">
        <f t="shared" si="17"/>
        <v>146.48999999999998</v>
      </c>
      <c r="K53" s="28">
        <f t="shared" si="18"/>
        <v>165.33799999999997</v>
      </c>
      <c r="L53" s="159"/>
    </row>
    <row r="54" spans="1:12" ht="18" customHeight="1">
      <c r="A54" s="36" t="s">
        <v>121</v>
      </c>
      <c r="B54" s="4" t="s">
        <v>306</v>
      </c>
      <c r="C54" s="18">
        <v>928</v>
      </c>
      <c r="D54" s="18">
        <v>2888</v>
      </c>
      <c r="E54" s="18">
        <v>1020</v>
      </c>
      <c r="F54" s="18">
        <v>2895</v>
      </c>
      <c r="G54" s="4">
        <f t="shared" si="14"/>
        <v>92</v>
      </c>
      <c r="H54" s="18">
        <f t="shared" si="15"/>
        <v>7</v>
      </c>
      <c r="I54" s="12">
        <f t="shared" si="16"/>
        <v>54.187999999999995</v>
      </c>
      <c r="J54" s="28">
        <f t="shared" si="17"/>
        <v>17.99</v>
      </c>
      <c r="K54" s="28">
        <f t="shared" si="18"/>
        <v>72.178</v>
      </c>
      <c r="L54" s="159"/>
    </row>
    <row r="55" spans="1:12" ht="18" customHeight="1">
      <c r="A55" s="36" t="s">
        <v>122</v>
      </c>
      <c r="B55" s="4" t="s">
        <v>307</v>
      </c>
      <c r="C55" s="18">
        <v>3212</v>
      </c>
      <c r="D55" s="18">
        <v>1813</v>
      </c>
      <c r="E55" s="18">
        <v>3682</v>
      </c>
      <c r="F55" s="18">
        <v>1838</v>
      </c>
      <c r="G55" s="4">
        <f t="shared" si="14"/>
        <v>470</v>
      </c>
      <c r="H55" s="18">
        <f t="shared" si="15"/>
        <v>25</v>
      </c>
      <c r="I55" s="12">
        <f t="shared" si="16"/>
        <v>276.83</v>
      </c>
      <c r="J55" s="28">
        <f t="shared" si="17"/>
        <v>64.25</v>
      </c>
      <c r="K55" s="28">
        <f t="shared" si="18"/>
        <v>341.08</v>
      </c>
      <c r="L55" s="159"/>
    </row>
    <row r="56" spans="1:12" ht="18" customHeight="1">
      <c r="A56" s="36" t="s">
        <v>123</v>
      </c>
      <c r="B56" s="4" t="s">
        <v>308</v>
      </c>
      <c r="C56" s="18">
        <v>18243</v>
      </c>
      <c r="D56" s="18">
        <v>211</v>
      </c>
      <c r="E56" s="18">
        <v>18456</v>
      </c>
      <c r="F56" s="18">
        <v>270</v>
      </c>
      <c r="G56" s="4">
        <f t="shared" si="14"/>
        <v>213</v>
      </c>
      <c r="H56" s="18">
        <f t="shared" si="15"/>
        <v>59</v>
      </c>
      <c r="I56" s="12">
        <f t="shared" si="16"/>
        <v>125.457</v>
      </c>
      <c r="J56" s="28">
        <f t="shared" si="17"/>
        <v>151.63</v>
      </c>
      <c r="K56" s="28">
        <f t="shared" si="18"/>
        <v>277.087</v>
      </c>
      <c r="L56" s="159"/>
    </row>
    <row r="57" spans="1:12" ht="18" customHeight="1">
      <c r="A57" s="36" t="s">
        <v>124</v>
      </c>
      <c r="B57" s="4" t="s">
        <v>309</v>
      </c>
      <c r="C57" s="18">
        <v>7319</v>
      </c>
      <c r="D57" s="18">
        <v>2973</v>
      </c>
      <c r="E57" s="18">
        <v>7628</v>
      </c>
      <c r="F57" s="18">
        <v>3012</v>
      </c>
      <c r="G57" s="4">
        <f t="shared" si="14"/>
        <v>309</v>
      </c>
      <c r="H57" s="18">
        <f t="shared" si="15"/>
        <v>39</v>
      </c>
      <c r="I57" s="12">
        <f t="shared" si="16"/>
        <v>182.00099999999998</v>
      </c>
      <c r="J57" s="28">
        <f t="shared" si="17"/>
        <v>100.22999999999999</v>
      </c>
      <c r="K57" s="28">
        <f t="shared" si="18"/>
        <v>282.231</v>
      </c>
      <c r="L57" s="159"/>
    </row>
    <row r="58" spans="1:12" ht="18" customHeight="1">
      <c r="A58" s="36" t="s">
        <v>125</v>
      </c>
      <c r="B58" s="4" t="s">
        <v>310</v>
      </c>
      <c r="C58" s="18">
        <v>3637</v>
      </c>
      <c r="D58" s="18">
        <v>616</v>
      </c>
      <c r="E58" s="18">
        <v>4214</v>
      </c>
      <c r="F58" s="18">
        <v>637</v>
      </c>
      <c r="G58" s="4">
        <f t="shared" si="14"/>
        <v>577</v>
      </c>
      <c r="H58" s="18">
        <f t="shared" si="15"/>
        <v>21</v>
      </c>
      <c r="I58" s="12">
        <f t="shared" si="16"/>
        <v>339.853</v>
      </c>
      <c r="J58" s="28">
        <f t="shared" si="17"/>
        <v>53.97</v>
      </c>
      <c r="K58" s="28">
        <f t="shared" si="18"/>
        <v>393.823</v>
      </c>
      <c r="L58" s="159"/>
    </row>
    <row r="59" spans="1:12" ht="18" customHeight="1">
      <c r="A59" s="36" t="s">
        <v>126</v>
      </c>
      <c r="B59" s="5" t="s">
        <v>311</v>
      </c>
      <c r="C59" s="18">
        <v>4747</v>
      </c>
      <c r="D59" s="18">
        <v>942</v>
      </c>
      <c r="E59" s="18">
        <v>5242</v>
      </c>
      <c r="F59" s="18" t="s">
        <v>1524</v>
      </c>
      <c r="G59" s="4">
        <f t="shared" si="14"/>
        <v>495</v>
      </c>
      <c r="H59" s="18">
        <v>48</v>
      </c>
      <c r="I59" s="12">
        <f t="shared" si="16"/>
        <v>291.555</v>
      </c>
      <c r="J59" s="28">
        <f t="shared" si="17"/>
        <v>123.35999999999999</v>
      </c>
      <c r="K59" s="28">
        <f t="shared" si="18"/>
        <v>414.91499999999996</v>
      </c>
      <c r="L59" s="159"/>
    </row>
    <row r="60" spans="1:12" ht="18" customHeight="1">
      <c r="A60" s="36" t="s">
        <v>127</v>
      </c>
      <c r="B60" s="4" t="s">
        <v>915</v>
      </c>
      <c r="C60" s="18">
        <v>4182</v>
      </c>
      <c r="D60" s="18">
        <v>2968</v>
      </c>
      <c r="E60" s="18">
        <v>4816</v>
      </c>
      <c r="F60" s="18">
        <v>2979</v>
      </c>
      <c r="G60" s="4">
        <f t="shared" si="14"/>
        <v>634</v>
      </c>
      <c r="H60" s="18">
        <f>F60-D60</f>
        <v>11</v>
      </c>
      <c r="I60" s="12">
        <f t="shared" si="16"/>
        <v>373.426</v>
      </c>
      <c r="J60" s="28">
        <f t="shared" si="17"/>
        <v>28.27</v>
      </c>
      <c r="K60" s="28">
        <f t="shared" si="18"/>
        <v>401.69599999999997</v>
      </c>
      <c r="L60" s="159"/>
    </row>
    <row r="61" spans="1:12" ht="18" customHeight="1">
      <c r="A61" s="36" t="s">
        <v>1433</v>
      </c>
      <c r="B61" s="4" t="s">
        <v>312</v>
      </c>
      <c r="C61" s="18">
        <v>1624</v>
      </c>
      <c r="D61" s="18">
        <v>1536</v>
      </c>
      <c r="E61" s="18">
        <v>2226</v>
      </c>
      <c r="F61" s="18">
        <v>1621</v>
      </c>
      <c r="G61" s="4">
        <f t="shared" si="14"/>
        <v>602</v>
      </c>
      <c r="H61" s="18">
        <f aca="true" t="shared" si="19" ref="H61:H66">F61-D61</f>
        <v>85</v>
      </c>
      <c r="I61" s="12">
        <f t="shared" si="16"/>
        <v>354.578</v>
      </c>
      <c r="J61" s="28">
        <f t="shared" si="17"/>
        <v>218.45</v>
      </c>
      <c r="K61" s="28">
        <f t="shared" si="18"/>
        <v>573.028</v>
      </c>
      <c r="L61" s="159"/>
    </row>
    <row r="62" spans="1:12" ht="18" customHeight="1">
      <c r="A62" s="36" t="s">
        <v>1434</v>
      </c>
      <c r="B62" s="4" t="s">
        <v>313</v>
      </c>
      <c r="C62" s="18">
        <v>4817</v>
      </c>
      <c r="D62" s="18">
        <v>377</v>
      </c>
      <c r="E62" s="18">
        <v>5211</v>
      </c>
      <c r="F62" s="18">
        <v>418</v>
      </c>
      <c r="G62" s="4">
        <f t="shared" si="14"/>
        <v>394</v>
      </c>
      <c r="H62" s="18">
        <f t="shared" si="19"/>
        <v>41</v>
      </c>
      <c r="I62" s="12">
        <f t="shared" si="16"/>
        <v>232.06599999999997</v>
      </c>
      <c r="J62" s="28">
        <f t="shared" si="17"/>
        <v>105.36999999999999</v>
      </c>
      <c r="K62" s="28">
        <f t="shared" si="18"/>
        <v>337.436</v>
      </c>
      <c r="L62" s="159"/>
    </row>
    <row r="63" spans="1:12" ht="16.5" customHeight="1">
      <c r="A63" s="36" t="s">
        <v>1435</v>
      </c>
      <c r="B63" s="4" t="s">
        <v>314</v>
      </c>
      <c r="C63" s="18">
        <v>264</v>
      </c>
      <c r="D63" s="18">
        <v>3106</v>
      </c>
      <c r="E63" s="18">
        <v>609</v>
      </c>
      <c r="F63" s="18">
        <v>3119</v>
      </c>
      <c r="G63" s="4">
        <f t="shared" si="14"/>
        <v>345</v>
      </c>
      <c r="H63" s="18">
        <f t="shared" si="19"/>
        <v>13</v>
      </c>
      <c r="I63" s="12">
        <f t="shared" si="16"/>
        <v>203.20499999999998</v>
      </c>
      <c r="J63" s="28">
        <f t="shared" si="17"/>
        <v>33.41</v>
      </c>
      <c r="K63" s="28">
        <f t="shared" si="18"/>
        <v>236.61499999999998</v>
      </c>
      <c r="L63" s="159"/>
    </row>
    <row r="64" spans="1:12" ht="16.5" customHeight="1">
      <c r="A64" s="36" t="s">
        <v>1436</v>
      </c>
      <c r="B64" s="4" t="s">
        <v>315</v>
      </c>
      <c r="C64" s="18">
        <v>4327</v>
      </c>
      <c r="D64" s="18">
        <v>283</v>
      </c>
      <c r="E64" s="18">
        <v>5277</v>
      </c>
      <c r="F64" s="18">
        <v>314</v>
      </c>
      <c r="G64" s="4">
        <f t="shared" si="14"/>
        <v>950</v>
      </c>
      <c r="H64" s="18">
        <f t="shared" si="19"/>
        <v>31</v>
      </c>
      <c r="I64" s="12">
        <f t="shared" si="16"/>
        <v>559.55</v>
      </c>
      <c r="J64" s="28">
        <f t="shared" si="17"/>
        <v>79.67</v>
      </c>
      <c r="K64" s="28">
        <f t="shared" si="18"/>
        <v>639.2199999999999</v>
      </c>
      <c r="L64" s="159"/>
    </row>
    <row r="65" spans="1:12" ht="16.5" customHeight="1">
      <c r="A65" s="36" t="s">
        <v>1437</v>
      </c>
      <c r="B65" s="4" t="s">
        <v>316</v>
      </c>
      <c r="C65" s="18">
        <v>6045</v>
      </c>
      <c r="D65" s="18">
        <v>2083</v>
      </c>
      <c r="E65" s="18">
        <v>6737</v>
      </c>
      <c r="F65" s="18">
        <v>2113</v>
      </c>
      <c r="G65" s="4">
        <f t="shared" si="14"/>
        <v>692</v>
      </c>
      <c r="H65" s="18">
        <f t="shared" si="19"/>
        <v>30</v>
      </c>
      <c r="I65" s="12">
        <f t="shared" si="16"/>
        <v>407.58799999999997</v>
      </c>
      <c r="J65" s="28">
        <f t="shared" si="17"/>
        <v>77.1</v>
      </c>
      <c r="K65" s="28">
        <f t="shared" si="18"/>
        <v>484.688</v>
      </c>
      <c r="L65" s="159"/>
    </row>
    <row r="66" spans="1:12" ht="16.5" customHeight="1">
      <c r="A66" s="36" t="s">
        <v>1438</v>
      </c>
      <c r="B66" s="4" t="s">
        <v>317</v>
      </c>
      <c r="C66" s="18">
        <v>6551</v>
      </c>
      <c r="D66" s="18">
        <v>397</v>
      </c>
      <c r="E66" s="18">
        <v>6913</v>
      </c>
      <c r="F66" s="18">
        <v>413</v>
      </c>
      <c r="G66" s="4">
        <f t="shared" si="14"/>
        <v>362</v>
      </c>
      <c r="H66" s="18">
        <f t="shared" si="19"/>
        <v>16</v>
      </c>
      <c r="I66" s="12">
        <f t="shared" si="16"/>
        <v>213.218</v>
      </c>
      <c r="J66" s="28">
        <f t="shared" si="17"/>
        <v>41.12</v>
      </c>
      <c r="K66" s="28">
        <f t="shared" si="18"/>
        <v>254.338</v>
      </c>
      <c r="L66" s="159"/>
    </row>
    <row r="67" spans="1:12" ht="16.5" customHeight="1">
      <c r="A67" s="92" t="s">
        <v>1383</v>
      </c>
      <c r="B67" s="4" t="s">
        <v>1536</v>
      </c>
      <c r="C67" s="18">
        <v>9827</v>
      </c>
      <c r="D67" s="18">
        <v>937</v>
      </c>
      <c r="E67" s="18">
        <v>10133</v>
      </c>
      <c r="F67" s="18">
        <v>945</v>
      </c>
      <c r="G67" s="4">
        <f>E67-C67</f>
        <v>306</v>
      </c>
      <c r="H67" s="18">
        <v>11</v>
      </c>
      <c r="I67" s="12">
        <f t="shared" si="16"/>
        <v>180.23399999999998</v>
      </c>
      <c r="J67" s="28">
        <f t="shared" si="17"/>
        <v>28.27</v>
      </c>
      <c r="K67" s="28">
        <f t="shared" si="18"/>
        <v>208.504</v>
      </c>
      <c r="L67" s="159"/>
    </row>
    <row r="68" spans="1:12" ht="16.5" customHeight="1">
      <c r="A68" s="36"/>
      <c r="B68" s="4"/>
      <c r="C68" s="18"/>
      <c r="D68" s="18"/>
      <c r="E68" s="18"/>
      <c r="F68" s="18"/>
      <c r="G68" s="4"/>
      <c r="H68" s="18"/>
      <c r="I68" s="12"/>
      <c r="J68" s="28"/>
      <c r="K68" s="28"/>
      <c r="L68" s="159"/>
    </row>
    <row r="69" spans="1:12" ht="16.5" customHeight="1">
      <c r="A69" s="36"/>
      <c r="B69" s="4"/>
      <c r="C69" s="18"/>
      <c r="D69" s="18"/>
      <c r="E69" s="18"/>
      <c r="F69" s="18"/>
      <c r="G69" s="4"/>
      <c r="H69" s="18"/>
      <c r="I69" s="12"/>
      <c r="J69" s="28"/>
      <c r="K69" s="28"/>
      <c r="L69" s="159"/>
    </row>
    <row r="70" spans="1:12" ht="16.5" customHeight="1">
      <c r="A70" s="157" t="s">
        <v>264</v>
      </c>
      <c r="B70" s="157"/>
      <c r="C70" s="30"/>
      <c r="D70" s="30"/>
      <c r="E70" s="18"/>
      <c r="F70" s="18"/>
      <c r="G70" s="30"/>
      <c r="H70" s="30"/>
      <c r="I70" s="37"/>
      <c r="J70" s="37"/>
      <c r="K70" s="37"/>
      <c r="L70" s="159"/>
    </row>
    <row r="71" spans="1:12" ht="25.5">
      <c r="A71" s="161" t="s">
        <v>1455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3"/>
    </row>
    <row r="72" spans="1:12" ht="14.25">
      <c r="A72" s="163" t="s">
        <v>252</v>
      </c>
      <c r="B72" s="163"/>
      <c r="E72" s="163" t="s">
        <v>188</v>
      </c>
      <c r="F72" s="163"/>
      <c r="G72" s="163"/>
      <c r="H72" s="163"/>
      <c r="J72" s="164"/>
      <c r="K72" s="164"/>
      <c r="L72" s="164"/>
    </row>
    <row r="73" spans="1:12" ht="18" customHeight="1">
      <c r="A73" s="160" t="s">
        <v>253</v>
      </c>
      <c r="B73" s="157" t="s">
        <v>254</v>
      </c>
      <c r="C73" s="157" t="s">
        <v>255</v>
      </c>
      <c r="D73" s="157"/>
      <c r="E73" s="157" t="s">
        <v>256</v>
      </c>
      <c r="F73" s="157"/>
      <c r="G73" s="157" t="s">
        <v>257</v>
      </c>
      <c r="H73" s="157"/>
      <c r="I73" s="158" t="s">
        <v>258</v>
      </c>
      <c r="J73" s="158"/>
      <c r="K73" s="158"/>
      <c r="L73" s="157" t="s">
        <v>259</v>
      </c>
    </row>
    <row r="74" spans="1:12" ht="18" customHeight="1">
      <c r="A74" s="160"/>
      <c r="B74" s="157"/>
      <c r="C74" s="18" t="s">
        <v>260</v>
      </c>
      <c r="D74" s="18" t="s">
        <v>261</v>
      </c>
      <c r="E74" s="18" t="s">
        <v>260</v>
      </c>
      <c r="F74" s="18" t="s">
        <v>261</v>
      </c>
      <c r="G74" s="18" t="s">
        <v>260</v>
      </c>
      <c r="H74" s="18" t="s">
        <v>261</v>
      </c>
      <c r="I74" s="28" t="s">
        <v>262</v>
      </c>
      <c r="J74" s="28" t="s">
        <v>263</v>
      </c>
      <c r="K74" s="28" t="s">
        <v>264</v>
      </c>
      <c r="L74" s="157"/>
    </row>
    <row r="75" spans="1:12" s="20" customFormat="1" ht="18" customHeight="1">
      <c r="A75" s="92" t="s">
        <v>1525</v>
      </c>
      <c r="B75" s="4" t="s">
        <v>1526</v>
      </c>
      <c r="C75" s="18">
        <v>14940</v>
      </c>
      <c r="D75" s="18">
        <v>1059</v>
      </c>
      <c r="E75" s="18">
        <v>15073</v>
      </c>
      <c r="F75" s="18">
        <v>1096</v>
      </c>
      <c r="G75" s="4">
        <f>E75-C75</f>
        <v>133</v>
      </c>
      <c r="H75" s="18">
        <f>F75-D75</f>
        <v>37</v>
      </c>
      <c r="I75" s="12">
        <f>G75*0.589</f>
        <v>78.33699999999999</v>
      </c>
      <c r="J75" s="28">
        <f>H75*2.57</f>
        <v>95.08999999999999</v>
      </c>
      <c r="K75" s="28">
        <f>J75+I75</f>
        <v>173.42699999999996</v>
      </c>
      <c r="L75" s="159" t="s">
        <v>186</v>
      </c>
    </row>
    <row r="76" spans="1:12" ht="18" customHeight="1">
      <c r="A76" s="36" t="s">
        <v>319</v>
      </c>
      <c r="B76" s="4" t="s">
        <v>320</v>
      </c>
      <c r="C76" s="18">
        <v>27249</v>
      </c>
      <c r="D76" s="18">
        <v>1926</v>
      </c>
      <c r="E76" s="18">
        <v>28655</v>
      </c>
      <c r="F76" s="18">
        <v>1981</v>
      </c>
      <c r="G76" s="4">
        <f aca="true" t="shared" si="20" ref="G76:G90">E76-C76</f>
        <v>1406</v>
      </c>
      <c r="H76" s="18">
        <f aca="true" t="shared" si="21" ref="H76:H90">F76-D76</f>
        <v>55</v>
      </c>
      <c r="I76" s="12">
        <f aca="true" t="shared" si="22" ref="I76:I90">G76*0.589</f>
        <v>828.1339999999999</v>
      </c>
      <c r="J76" s="28">
        <f aca="true" t="shared" si="23" ref="J76:J90">H76*2.57</f>
        <v>141.35</v>
      </c>
      <c r="K76" s="28">
        <f aca="true" t="shared" si="24" ref="K76:K90">J76+I76</f>
        <v>969.4839999999999</v>
      </c>
      <c r="L76" s="159"/>
    </row>
    <row r="77" spans="1:12" ht="18" customHeight="1">
      <c r="A77" s="36" t="s">
        <v>128</v>
      </c>
      <c r="B77" s="4" t="s">
        <v>321</v>
      </c>
      <c r="C77" s="18">
        <v>12951</v>
      </c>
      <c r="D77" s="18">
        <v>599</v>
      </c>
      <c r="E77" s="18">
        <v>13416</v>
      </c>
      <c r="F77" s="18">
        <v>629</v>
      </c>
      <c r="G77" s="4">
        <f t="shared" si="20"/>
        <v>465</v>
      </c>
      <c r="H77" s="18">
        <f t="shared" si="21"/>
        <v>30</v>
      </c>
      <c r="I77" s="12">
        <f t="shared" si="22"/>
        <v>273.885</v>
      </c>
      <c r="J77" s="28">
        <f t="shared" si="23"/>
        <v>77.1</v>
      </c>
      <c r="K77" s="28">
        <f t="shared" si="24"/>
        <v>350.985</v>
      </c>
      <c r="L77" s="159"/>
    </row>
    <row r="78" spans="1:12" ht="18" customHeight="1">
      <c r="A78" s="36" t="s">
        <v>129</v>
      </c>
      <c r="B78" s="4" t="s">
        <v>322</v>
      </c>
      <c r="C78" s="18">
        <v>28376</v>
      </c>
      <c r="D78" s="18">
        <v>1598</v>
      </c>
      <c r="E78" s="18">
        <v>28914</v>
      </c>
      <c r="F78" s="18">
        <v>1618</v>
      </c>
      <c r="G78" s="4">
        <f t="shared" si="20"/>
        <v>538</v>
      </c>
      <c r="H78" s="18">
        <f t="shared" si="21"/>
        <v>20</v>
      </c>
      <c r="I78" s="12">
        <f t="shared" si="22"/>
        <v>316.882</v>
      </c>
      <c r="J78" s="28">
        <f t="shared" si="23"/>
        <v>51.4</v>
      </c>
      <c r="K78" s="28">
        <f t="shared" si="24"/>
        <v>368.282</v>
      </c>
      <c r="L78" s="159"/>
    </row>
    <row r="79" spans="1:12" ht="18" customHeight="1">
      <c r="A79" s="36" t="s">
        <v>130</v>
      </c>
      <c r="B79" s="4" t="s">
        <v>323</v>
      </c>
      <c r="C79" s="18">
        <v>20705</v>
      </c>
      <c r="D79" s="18">
        <v>2240</v>
      </c>
      <c r="E79" s="18">
        <v>21638</v>
      </c>
      <c r="F79" s="18">
        <v>2271</v>
      </c>
      <c r="G79" s="4">
        <f t="shared" si="20"/>
        <v>933</v>
      </c>
      <c r="H79" s="18">
        <f t="shared" si="21"/>
        <v>31</v>
      </c>
      <c r="I79" s="12">
        <f t="shared" si="22"/>
        <v>549.5369999999999</v>
      </c>
      <c r="J79" s="28">
        <f t="shared" si="23"/>
        <v>79.67</v>
      </c>
      <c r="K79" s="28">
        <f t="shared" si="24"/>
        <v>629.2069999999999</v>
      </c>
      <c r="L79" s="159"/>
    </row>
    <row r="80" spans="1:12" ht="18" customHeight="1">
      <c r="A80" s="36" t="s">
        <v>131</v>
      </c>
      <c r="B80" s="4" t="s">
        <v>324</v>
      </c>
      <c r="C80" s="18">
        <v>39518</v>
      </c>
      <c r="D80" s="18">
        <v>2272</v>
      </c>
      <c r="E80" s="18">
        <v>40721</v>
      </c>
      <c r="F80" s="18">
        <v>2354</v>
      </c>
      <c r="G80" s="4">
        <f t="shared" si="20"/>
        <v>1203</v>
      </c>
      <c r="H80" s="18">
        <f t="shared" si="21"/>
        <v>82</v>
      </c>
      <c r="I80" s="12">
        <f t="shared" si="22"/>
        <v>708.567</v>
      </c>
      <c r="J80" s="28">
        <f t="shared" si="23"/>
        <v>210.73999999999998</v>
      </c>
      <c r="K80" s="28">
        <f t="shared" si="24"/>
        <v>919.307</v>
      </c>
      <c r="L80" s="159"/>
    </row>
    <row r="81" spans="1:12" ht="18" customHeight="1">
      <c r="A81" s="36" t="s">
        <v>132</v>
      </c>
      <c r="B81" s="4" t="s">
        <v>325</v>
      </c>
      <c r="C81" s="18">
        <v>7511</v>
      </c>
      <c r="D81" s="18">
        <v>57</v>
      </c>
      <c r="E81" s="18">
        <v>8078</v>
      </c>
      <c r="F81" s="18">
        <v>88</v>
      </c>
      <c r="G81" s="4">
        <f t="shared" si="20"/>
        <v>567</v>
      </c>
      <c r="H81" s="18">
        <f t="shared" si="21"/>
        <v>31</v>
      </c>
      <c r="I81" s="12">
        <f t="shared" si="22"/>
        <v>333.96299999999997</v>
      </c>
      <c r="J81" s="28">
        <f t="shared" si="23"/>
        <v>79.67</v>
      </c>
      <c r="K81" s="28">
        <f t="shared" si="24"/>
        <v>413.633</v>
      </c>
      <c r="L81" s="159"/>
    </row>
    <row r="82" spans="1:12" ht="18" customHeight="1">
      <c r="A82" s="36" t="s">
        <v>133</v>
      </c>
      <c r="B82" s="4" t="s">
        <v>326</v>
      </c>
      <c r="C82" s="18">
        <v>11413</v>
      </c>
      <c r="D82" s="18">
        <v>2620</v>
      </c>
      <c r="E82" s="18">
        <v>11821</v>
      </c>
      <c r="F82" s="18">
        <v>2649</v>
      </c>
      <c r="G82" s="4">
        <f t="shared" si="20"/>
        <v>408</v>
      </c>
      <c r="H82" s="18">
        <f t="shared" si="21"/>
        <v>29</v>
      </c>
      <c r="I82" s="12">
        <f t="shared" si="22"/>
        <v>240.31199999999998</v>
      </c>
      <c r="J82" s="28">
        <f t="shared" si="23"/>
        <v>74.53</v>
      </c>
      <c r="K82" s="28">
        <f t="shared" si="24"/>
        <v>314.842</v>
      </c>
      <c r="L82" s="159"/>
    </row>
    <row r="83" spans="1:12" ht="18" customHeight="1">
      <c r="A83" s="36" t="s">
        <v>134</v>
      </c>
      <c r="B83" s="4" t="s">
        <v>327</v>
      </c>
      <c r="C83" s="18">
        <v>2945</v>
      </c>
      <c r="D83" s="18">
        <v>2025</v>
      </c>
      <c r="E83" s="18">
        <v>2945</v>
      </c>
      <c r="F83" s="18">
        <v>2025</v>
      </c>
      <c r="G83" s="4">
        <f t="shared" si="20"/>
        <v>0</v>
      </c>
      <c r="H83" s="18">
        <f t="shared" si="21"/>
        <v>0</v>
      </c>
      <c r="I83" s="12">
        <f t="shared" si="22"/>
        <v>0</v>
      </c>
      <c r="J83" s="28">
        <f t="shared" si="23"/>
        <v>0</v>
      </c>
      <c r="K83" s="28">
        <f t="shared" si="24"/>
        <v>0</v>
      </c>
      <c r="L83" s="159"/>
    </row>
    <row r="84" spans="1:12" ht="18" customHeight="1">
      <c r="A84" s="36" t="s">
        <v>135</v>
      </c>
      <c r="B84" s="4" t="s">
        <v>328</v>
      </c>
      <c r="C84" s="18">
        <v>4485</v>
      </c>
      <c r="D84" s="18">
        <v>3481</v>
      </c>
      <c r="E84" s="18">
        <v>4787</v>
      </c>
      <c r="F84" s="20">
        <v>3496</v>
      </c>
      <c r="G84" s="4">
        <f t="shared" si="20"/>
        <v>302</v>
      </c>
      <c r="H84" s="18">
        <f t="shared" si="21"/>
        <v>15</v>
      </c>
      <c r="I84" s="12">
        <f t="shared" si="22"/>
        <v>177.878</v>
      </c>
      <c r="J84" s="28">
        <f t="shared" si="23"/>
        <v>38.55</v>
      </c>
      <c r="K84" s="28">
        <f t="shared" si="24"/>
        <v>216.428</v>
      </c>
      <c r="L84" s="159"/>
    </row>
    <row r="85" spans="1:12" ht="18" customHeight="1">
      <c r="A85" s="36" t="s">
        <v>1440</v>
      </c>
      <c r="B85" s="4" t="s">
        <v>329</v>
      </c>
      <c r="C85" s="18">
        <v>17248</v>
      </c>
      <c r="D85" s="18">
        <v>2365</v>
      </c>
      <c r="E85" s="18">
        <v>18484</v>
      </c>
      <c r="F85" s="18">
        <v>2396</v>
      </c>
      <c r="G85" s="4">
        <f t="shared" si="20"/>
        <v>1236</v>
      </c>
      <c r="H85" s="18">
        <f t="shared" si="21"/>
        <v>31</v>
      </c>
      <c r="I85" s="12">
        <f t="shared" si="22"/>
        <v>728.0039999999999</v>
      </c>
      <c r="J85" s="28">
        <f t="shared" si="23"/>
        <v>79.67</v>
      </c>
      <c r="K85" s="28">
        <f t="shared" si="24"/>
        <v>807.6739999999999</v>
      </c>
      <c r="L85" s="159"/>
    </row>
    <row r="86" spans="1:12" ht="18" customHeight="1">
      <c r="A86" s="36" t="s">
        <v>1441</v>
      </c>
      <c r="B86" s="4" t="s">
        <v>330</v>
      </c>
      <c r="C86" s="18">
        <v>763</v>
      </c>
      <c r="D86" s="18">
        <v>1498</v>
      </c>
      <c r="E86" s="18">
        <v>1254</v>
      </c>
      <c r="F86" s="18">
        <v>1516</v>
      </c>
      <c r="G86" s="4">
        <f t="shared" si="20"/>
        <v>491</v>
      </c>
      <c r="H86" s="18">
        <f t="shared" si="21"/>
        <v>18</v>
      </c>
      <c r="I86" s="12">
        <f t="shared" si="22"/>
        <v>289.199</v>
      </c>
      <c r="J86" s="28">
        <f t="shared" si="23"/>
        <v>46.26</v>
      </c>
      <c r="K86" s="28">
        <f t="shared" si="24"/>
        <v>335.459</v>
      </c>
      <c r="L86" s="159"/>
    </row>
    <row r="87" spans="1:12" ht="18" customHeight="1">
      <c r="A87" s="36" t="s">
        <v>1442</v>
      </c>
      <c r="B87" s="4" t="s">
        <v>331</v>
      </c>
      <c r="C87" s="18">
        <v>3460</v>
      </c>
      <c r="D87" s="18">
        <v>2287</v>
      </c>
      <c r="E87" s="18">
        <v>4124</v>
      </c>
      <c r="F87" s="18">
        <v>2309</v>
      </c>
      <c r="G87" s="4">
        <f t="shared" si="20"/>
        <v>664</v>
      </c>
      <c r="H87" s="18">
        <f t="shared" si="21"/>
        <v>22</v>
      </c>
      <c r="I87" s="12">
        <f t="shared" si="22"/>
        <v>391.096</v>
      </c>
      <c r="J87" s="28">
        <f t="shared" si="23"/>
        <v>56.54</v>
      </c>
      <c r="K87" s="28">
        <f t="shared" si="24"/>
        <v>447.636</v>
      </c>
      <c r="L87" s="159"/>
    </row>
    <row r="88" spans="1:12" ht="18" customHeight="1">
      <c r="A88" s="36" t="s">
        <v>1443</v>
      </c>
      <c r="B88" s="4" t="s">
        <v>332</v>
      </c>
      <c r="C88" s="18">
        <v>13074</v>
      </c>
      <c r="D88" s="18">
        <v>745</v>
      </c>
      <c r="E88" s="18">
        <v>13680</v>
      </c>
      <c r="F88" s="18">
        <v>784</v>
      </c>
      <c r="G88" s="4">
        <f t="shared" si="20"/>
        <v>606</v>
      </c>
      <c r="H88" s="18">
        <f t="shared" si="21"/>
        <v>39</v>
      </c>
      <c r="I88" s="12">
        <f t="shared" si="22"/>
        <v>356.93399999999997</v>
      </c>
      <c r="J88" s="28">
        <f t="shared" si="23"/>
        <v>100.22999999999999</v>
      </c>
      <c r="K88" s="28">
        <f t="shared" si="24"/>
        <v>457.164</v>
      </c>
      <c r="L88" s="159"/>
    </row>
    <row r="89" spans="1:12" ht="18" customHeight="1">
      <c r="A89" s="36" t="s">
        <v>1444</v>
      </c>
      <c r="B89" s="4" t="s">
        <v>333</v>
      </c>
      <c r="C89" s="18">
        <v>21423</v>
      </c>
      <c r="D89" s="18">
        <v>1218</v>
      </c>
      <c r="E89" s="18">
        <v>22593</v>
      </c>
      <c r="F89" s="18">
        <v>1260</v>
      </c>
      <c r="G89" s="4">
        <f t="shared" si="20"/>
        <v>1170</v>
      </c>
      <c r="H89" s="18">
        <f t="shared" si="21"/>
        <v>42</v>
      </c>
      <c r="I89" s="12">
        <f t="shared" si="22"/>
        <v>689.13</v>
      </c>
      <c r="J89" s="28">
        <f t="shared" si="23"/>
        <v>107.94</v>
      </c>
      <c r="K89" s="28">
        <f t="shared" si="24"/>
        <v>797.0699999999999</v>
      </c>
      <c r="L89" s="159"/>
    </row>
    <row r="90" spans="1:12" ht="18" customHeight="1">
      <c r="A90" s="36" t="s">
        <v>1445</v>
      </c>
      <c r="B90" s="4" t="s">
        <v>334</v>
      </c>
      <c r="C90" s="18">
        <v>16821</v>
      </c>
      <c r="D90" s="18">
        <v>1445</v>
      </c>
      <c r="E90" s="18">
        <v>17253</v>
      </c>
      <c r="F90" s="18">
        <v>1478</v>
      </c>
      <c r="G90" s="4">
        <f t="shared" si="20"/>
        <v>432</v>
      </c>
      <c r="H90" s="18">
        <f t="shared" si="21"/>
        <v>33</v>
      </c>
      <c r="I90" s="12">
        <f t="shared" si="22"/>
        <v>254.44799999999998</v>
      </c>
      <c r="J90" s="28">
        <f t="shared" si="23"/>
        <v>84.80999999999999</v>
      </c>
      <c r="K90" s="28">
        <f t="shared" si="24"/>
        <v>339.258</v>
      </c>
      <c r="L90" s="159"/>
    </row>
    <row r="91" spans="1:12" ht="18" customHeight="1">
      <c r="A91" s="36"/>
      <c r="B91" s="4"/>
      <c r="C91" s="18"/>
      <c r="D91" s="18"/>
      <c r="E91" s="18"/>
      <c r="F91" s="18"/>
      <c r="G91" s="4"/>
      <c r="H91" s="18"/>
      <c r="I91" s="12"/>
      <c r="J91" s="28"/>
      <c r="K91" s="28"/>
      <c r="L91" s="159"/>
    </row>
    <row r="92" spans="1:12" ht="18" customHeight="1">
      <c r="A92" s="36"/>
      <c r="B92" s="4"/>
      <c r="C92" s="18"/>
      <c r="D92" s="18"/>
      <c r="E92" s="18"/>
      <c r="F92" s="18"/>
      <c r="G92" s="4"/>
      <c r="H92" s="18"/>
      <c r="I92" s="12"/>
      <c r="J92" s="28"/>
      <c r="K92" s="28"/>
      <c r="L92" s="159"/>
    </row>
    <row r="93" spans="1:12" ht="14.25">
      <c r="A93" s="157" t="s">
        <v>264</v>
      </c>
      <c r="B93" s="157"/>
      <c r="C93" s="18"/>
      <c r="D93" s="18"/>
      <c r="E93" s="18"/>
      <c r="F93" s="18"/>
      <c r="G93" s="18"/>
      <c r="H93" s="18"/>
      <c r="I93" s="28">
        <f>SUM(I75:I92)</f>
        <v>6216.3060000000005</v>
      </c>
      <c r="J93" s="28">
        <f>SUM(J75:J92)</f>
        <v>1323.5499999999997</v>
      </c>
      <c r="K93" s="28">
        <f>SUM(I93:J93)</f>
        <v>7539.856</v>
      </c>
      <c r="L93" s="159"/>
    </row>
    <row r="94" spans="1:12" ht="25.5">
      <c r="A94" s="161" t="s">
        <v>335</v>
      </c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3"/>
    </row>
    <row r="95" spans="1:12" ht="14.25">
      <c r="A95" s="163" t="s">
        <v>252</v>
      </c>
      <c r="B95" s="163"/>
      <c r="E95" s="163" t="s">
        <v>188</v>
      </c>
      <c r="F95" s="163"/>
      <c r="G95" s="163"/>
      <c r="H95" s="163"/>
      <c r="J95" s="164"/>
      <c r="K95" s="164"/>
      <c r="L95" s="164"/>
    </row>
    <row r="96" spans="1:12" ht="18" customHeight="1">
      <c r="A96" s="160" t="s">
        <v>253</v>
      </c>
      <c r="B96" s="157" t="s">
        <v>254</v>
      </c>
      <c r="C96" s="157" t="s">
        <v>255</v>
      </c>
      <c r="D96" s="157"/>
      <c r="E96" s="157" t="s">
        <v>256</v>
      </c>
      <c r="F96" s="157"/>
      <c r="G96" s="157" t="s">
        <v>257</v>
      </c>
      <c r="H96" s="157"/>
      <c r="I96" s="158" t="s">
        <v>258</v>
      </c>
      <c r="J96" s="158"/>
      <c r="K96" s="158"/>
      <c r="L96" s="157" t="s">
        <v>259</v>
      </c>
    </row>
    <row r="97" spans="1:12" ht="18" customHeight="1">
      <c r="A97" s="160"/>
      <c r="B97" s="157"/>
      <c r="C97" s="18" t="s">
        <v>260</v>
      </c>
      <c r="D97" s="18" t="s">
        <v>261</v>
      </c>
      <c r="E97" s="18" t="s">
        <v>260</v>
      </c>
      <c r="F97" s="18" t="s">
        <v>261</v>
      </c>
      <c r="G97" s="18" t="s">
        <v>260</v>
      </c>
      <c r="H97" s="18" t="s">
        <v>261</v>
      </c>
      <c r="I97" s="28" t="s">
        <v>262</v>
      </c>
      <c r="J97" s="28" t="s">
        <v>263</v>
      </c>
      <c r="K97" s="28" t="s">
        <v>264</v>
      </c>
      <c r="L97" s="157"/>
    </row>
    <row r="98" spans="1:12" ht="18" customHeight="1">
      <c r="A98" s="36" t="s">
        <v>336</v>
      </c>
      <c r="B98" s="4" t="s">
        <v>337</v>
      </c>
      <c r="C98" s="18">
        <v>11144</v>
      </c>
      <c r="D98" s="18">
        <v>960</v>
      </c>
      <c r="E98" s="18">
        <v>11774</v>
      </c>
      <c r="F98" s="18">
        <v>971</v>
      </c>
      <c r="G98" s="4">
        <f aca="true" t="shared" si="25" ref="G98:H102">E98-C98</f>
        <v>630</v>
      </c>
      <c r="H98" s="18">
        <f t="shared" si="25"/>
        <v>11</v>
      </c>
      <c r="I98" s="12">
        <f>G98*0.589</f>
        <v>371.07</v>
      </c>
      <c r="J98" s="28">
        <f>H98*2.57</f>
        <v>28.27</v>
      </c>
      <c r="K98" s="28">
        <f>J98+I98</f>
        <v>399.34</v>
      </c>
      <c r="L98" s="159" t="s">
        <v>186</v>
      </c>
    </row>
    <row r="99" spans="1:12" ht="18" customHeight="1">
      <c r="A99" s="36" t="s">
        <v>338</v>
      </c>
      <c r="B99" s="4" t="s">
        <v>339</v>
      </c>
      <c r="C99" s="18">
        <v>16604</v>
      </c>
      <c r="D99" s="18">
        <v>2488</v>
      </c>
      <c r="E99" s="18">
        <v>17624</v>
      </c>
      <c r="F99" s="18">
        <v>2517</v>
      </c>
      <c r="G99" s="4">
        <f t="shared" si="25"/>
        <v>1020</v>
      </c>
      <c r="H99" s="18">
        <f t="shared" si="25"/>
        <v>29</v>
      </c>
      <c r="I99" s="12">
        <f>G99*0.589</f>
        <v>600.78</v>
      </c>
      <c r="J99" s="28">
        <f>H99*2.57</f>
        <v>74.53</v>
      </c>
      <c r="K99" s="28">
        <f>J99+I99</f>
        <v>675.31</v>
      </c>
      <c r="L99" s="159"/>
    </row>
    <row r="100" spans="1:12" ht="18" customHeight="1">
      <c r="A100" s="36" t="s">
        <v>6</v>
      </c>
      <c r="B100" s="4" t="s">
        <v>340</v>
      </c>
      <c r="C100" s="18">
        <v>23811</v>
      </c>
      <c r="D100" s="18">
        <v>840</v>
      </c>
      <c r="E100" s="18">
        <v>24806</v>
      </c>
      <c r="F100" s="18">
        <v>879</v>
      </c>
      <c r="G100" s="4">
        <f t="shared" si="25"/>
        <v>995</v>
      </c>
      <c r="H100" s="18">
        <f t="shared" si="25"/>
        <v>39</v>
      </c>
      <c r="I100" s="12">
        <f>G100*0.589</f>
        <v>586.055</v>
      </c>
      <c r="J100" s="28">
        <f>H100*2.57</f>
        <v>100.22999999999999</v>
      </c>
      <c r="K100" s="28">
        <f>J100+I100</f>
        <v>686.285</v>
      </c>
      <c r="L100" s="159"/>
    </row>
    <row r="101" spans="1:12" ht="18" customHeight="1">
      <c r="A101" s="36" t="s">
        <v>137</v>
      </c>
      <c r="B101" s="4" t="s">
        <v>341</v>
      </c>
      <c r="C101" s="18">
        <v>12976</v>
      </c>
      <c r="D101" s="18">
        <v>688</v>
      </c>
      <c r="E101" s="18">
        <v>13413</v>
      </c>
      <c r="F101" s="18">
        <v>715</v>
      </c>
      <c r="G101" s="4">
        <f t="shared" si="25"/>
        <v>437</v>
      </c>
      <c r="H101" s="18">
        <f t="shared" si="25"/>
        <v>27</v>
      </c>
      <c r="I101" s="12">
        <f>G101*0.589</f>
        <v>257.393</v>
      </c>
      <c r="J101" s="28">
        <f>H101*2.57</f>
        <v>69.39</v>
      </c>
      <c r="K101" s="28">
        <f>J101+I101</f>
        <v>326.78299999999996</v>
      </c>
      <c r="L101" s="159"/>
    </row>
    <row r="102" spans="1:12" ht="18" customHeight="1">
      <c r="A102" s="36" t="s">
        <v>7</v>
      </c>
      <c r="B102" s="4" t="s">
        <v>342</v>
      </c>
      <c r="C102" s="18">
        <v>18662</v>
      </c>
      <c r="D102" s="18">
        <v>1491</v>
      </c>
      <c r="E102" s="18">
        <v>20277</v>
      </c>
      <c r="F102" s="18">
        <v>1579</v>
      </c>
      <c r="G102" s="4">
        <f t="shared" si="25"/>
        <v>1615</v>
      </c>
      <c r="H102" s="18">
        <f t="shared" si="25"/>
        <v>88</v>
      </c>
      <c r="I102" s="12">
        <f>G102*0.589</f>
        <v>951.2349999999999</v>
      </c>
      <c r="J102" s="28">
        <f>H102*2.57</f>
        <v>226.16</v>
      </c>
      <c r="K102" s="28">
        <f>J102+I102</f>
        <v>1177.395</v>
      </c>
      <c r="L102" s="159"/>
    </row>
    <row r="103" spans="1:12" ht="18" customHeight="1">
      <c r="A103" s="36" t="s">
        <v>139</v>
      </c>
      <c r="B103" s="4"/>
      <c r="C103" s="18"/>
      <c r="D103" s="18"/>
      <c r="E103" s="18"/>
      <c r="F103" s="18"/>
      <c r="G103" s="4"/>
      <c r="H103" s="18"/>
      <c r="I103" s="12"/>
      <c r="J103" s="28"/>
      <c r="K103" s="28"/>
      <c r="L103" s="159"/>
    </row>
    <row r="104" spans="1:12" ht="18" customHeight="1">
      <c r="A104" s="36" t="s">
        <v>8</v>
      </c>
      <c r="B104" s="32"/>
      <c r="C104" s="17"/>
      <c r="D104" s="17"/>
      <c r="E104" s="17"/>
      <c r="F104" s="17"/>
      <c r="G104" s="4"/>
      <c r="H104" s="18"/>
      <c r="I104" s="12"/>
      <c r="J104" s="28"/>
      <c r="K104" s="28"/>
      <c r="L104" s="159"/>
    </row>
    <row r="105" spans="1:12" ht="18" customHeight="1">
      <c r="A105" s="36" t="s">
        <v>141</v>
      </c>
      <c r="B105" s="5"/>
      <c r="C105" s="18"/>
      <c r="D105" s="18"/>
      <c r="E105" s="18"/>
      <c r="F105" s="18"/>
      <c r="G105" s="4"/>
      <c r="H105" s="18"/>
      <c r="I105" s="12"/>
      <c r="J105" s="28"/>
      <c r="K105" s="28"/>
      <c r="L105" s="159"/>
    </row>
    <row r="106" spans="1:12" ht="18" customHeight="1">
      <c r="A106" s="36" t="s">
        <v>9</v>
      </c>
      <c r="B106" s="4"/>
      <c r="C106" s="18"/>
      <c r="D106" s="18"/>
      <c r="E106" s="18"/>
      <c r="F106" s="18"/>
      <c r="G106" s="4"/>
      <c r="H106" s="18"/>
      <c r="I106" s="12"/>
      <c r="J106" s="28"/>
      <c r="K106" s="28"/>
      <c r="L106" s="159"/>
    </row>
    <row r="107" spans="1:12" ht="18" customHeight="1">
      <c r="A107" s="36" t="s">
        <v>143</v>
      </c>
      <c r="B107" s="4"/>
      <c r="C107" s="18"/>
      <c r="D107" s="18"/>
      <c r="E107" s="18"/>
      <c r="F107" s="18"/>
      <c r="G107" s="4"/>
      <c r="H107" s="18"/>
      <c r="I107" s="12"/>
      <c r="J107" s="28"/>
      <c r="K107" s="28"/>
      <c r="L107" s="159"/>
    </row>
    <row r="108" spans="1:12" ht="18" customHeight="1">
      <c r="A108" s="36" t="s">
        <v>10</v>
      </c>
      <c r="B108" s="4"/>
      <c r="C108" s="18"/>
      <c r="D108" s="18"/>
      <c r="E108" s="18"/>
      <c r="F108" s="18"/>
      <c r="G108" s="4"/>
      <c r="H108" s="18"/>
      <c r="I108" s="12"/>
      <c r="J108" s="28"/>
      <c r="K108" s="28"/>
      <c r="L108" s="159"/>
    </row>
    <row r="109" spans="1:12" ht="18" customHeight="1">
      <c r="A109" s="36" t="s">
        <v>1448</v>
      </c>
      <c r="B109" s="4"/>
      <c r="C109" s="18"/>
      <c r="D109" s="18"/>
      <c r="E109" s="18"/>
      <c r="F109" s="18"/>
      <c r="G109" s="4"/>
      <c r="H109" s="18"/>
      <c r="I109" s="12"/>
      <c r="J109" s="28"/>
      <c r="K109" s="28"/>
      <c r="L109" s="159"/>
    </row>
    <row r="110" spans="1:12" ht="18" customHeight="1">
      <c r="A110" s="36" t="s">
        <v>11</v>
      </c>
      <c r="B110" s="4"/>
      <c r="C110" s="18"/>
      <c r="D110" s="18"/>
      <c r="E110" s="18"/>
      <c r="F110" s="18"/>
      <c r="G110" s="4"/>
      <c r="H110" s="18"/>
      <c r="I110" s="12"/>
      <c r="J110" s="28"/>
      <c r="K110" s="28"/>
      <c r="L110" s="159"/>
    </row>
    <row r="111" spans="1:12" ht="18" customHeight="1">
      <c r="A111" s="36" t="s">
        <v>1450</v>
      </c>
      <c r="B111" s="4"/>
      <c r="C111" s="18"/>
      <c r="D111" s="18"/>
      <c r="E111" s="18"/>
      <c r="F111" s="18"/>
      <c r="G111" s="4"/>
      <c r="H111" s="18"/>
      <c r="I111" s="12"/>
      <c r="J111" s="28"/>
      <c r="K111" s="28"/>
      <c r="L111" s="159"/>
    </row>
    <row r="112" spans="1:12" ht="18" customHeight="1">
      <c r="A112" s="36" t="s">
        <v>12</v>
      </c>
      <c r="B112" s="4"/>
      <c r="C112" s="18"/>
      <c r="D112" s="18"/>
      <c r="E112" s="18"/>
      <c r="F112" s="18"/>
      <c r="G112" s="4"/>
      <c r="H112" s="18"/>
      <c r="I112" s="12"/>
      <c r="J112" s="28"/>
      <c r="K112" s="28"/>
      <c r="L112" s="159"/>
    </row>
    <row r="113" spans="1:12" ht="18" customHeight="1">
      <c r="A113" s="36" t="s">
        <v>1452</v>
      </c>
      <c r="B113" s="4"/>
      <c r="C113" s="18"/>
      <c r="D113" s="18"/>
      <c r="E113" s="18"/>
      <c r="F113" s="18"/>
      <c r="G113" s="4"/>
      <c r="H113" s="18"/>
      <c r="I113" s="12"/>
      <c r="J113" s="28"/>
      <c r="K113" s="28"/>
      <c r="L113" s="159"/>
    </row>
    <row r="114" spans="1:12" ht="18" customHeight="1">
      <c r="A114" s="36" t="s">
        <v>13</v>
      </c>
      <c r="B114" s="4"/>
      <c r="C114" s="18"/>
      <c r="D114" s="18"/>
      <c r="E114" s="18"/>
      <c r="F114" s="18"/>
      <c r="G114" s="4"/>
      <c r="H114" s="18"/>
      <c r="I114" s="12"/>
      <c r="J114" s="28"/>
      <c r="K114" s="28"/>
      <c r="L114" s="159"/>
    </row>
    <row r="115" spans="1:12" ht="18" customHeight="1">
      <c r="A115" s="36" t="s">
        <v>1454</v>
      </c>
      <c r="B115" s="5"/>
      <c r="C115" s="18"/>
      <c r="D115" s="18"/>
      <c r="E115" s="18"/>
      <c r="F115" s="18"/>
      <c r="G115" s="4"/>
      <c r="H115" s="18"/>
      <c r="I115" s="12"/>
      <c r="J115" s="28"/>
      <c r="K115" s="28"/>
      <c r="L115" s="159"/>
    </row>
    <row r="116" spans="1:12" ht="18" customHeight="1">
      <c r="A116" s="157" t="s">
        <v>264</v>
      </c>
      <c r="B116" s="157"/>
      <c r="C116" s="30"/>
      <c r="D116" s="30"/>
      <c r="E116" s="18"/>
      <c r="F116" s="18"/>
      <c r="G116" s="30"/>
      <c r="H116" s="30"/>
      <c r="I116" s="37">
        <f>SUM(I98:I115)</f>
        <v>2766.5329999999994</v>
      </c>
      <c r="J116" s="37">
        <f>SUM(J98:J115)</f>
        <v>498.5799999999999</v>
      </c>
      <c r="K116" s="37">
        <f>SUM(I116:J116)</f>
        <v>3265.1129999999994</v>
      </c>
      <c r="L116" s="159"/>
    </row>
    <row r="117" spans="1:12" ht="25.5">
      <c r="A117" s="161" t="s">
        <v>343</v>
      </c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3"/>
    </row>
    <row r="118" spans="1:12" ht="14.25">
      <c r="A118" s="163" t="s">
        <v>252</v>
      </c>
      <c r="B118" s="163"/>
      <c r="E118" s="163" t="s">
        <v>188</v>
      </c>
      <c r="F118" s="163"/>
      <c r="G118" s="163"/>
      <c r="H118" s="163"/>
      <c r="J118" s="164"/>
      <c r="K118" s="164"/>
      <c r="L118" s="164"/>
    </row>
    <row r="119" spans="1:12" ht="18" customHeight="1">
      <c r="A119" s="160" t="s">
        <v>253</v>
      </c>
      <c r="B119" s="157" t="s">
        <v>254</v>
      </c>
      <c r="C119" s="157" t="s">
        <v>255</v>
      </c>
      <c r="D119" s="157"/>
      <c r="E119" s="157" t="s">
        <v>256</v>
      </c>
      <c r="F119" s="157"/>
      <c r="G119" s="157" t="s">
        <v>257</v>
      </c>
      <c r="H119" s="157"/>
      <c r="I119" s="158" t="s">
        <v>258</v>
      </c>
      <c r="J119" s="158"/>
      <c r="K119" s="158"/>
      <c r="L119" s="157" t="s">
        <v>259</v>
      </c>
    </row>
    <row r="120" spans="1:12" ht="18" customHeight="1">
      <c r="A120" s="160"/>
      <c r="B120" s="157"/>
      <c r="C120" s="18" t="s">
        <v>260</v>
      </c>
      <c r="D120" s="18" t="s">
        <v>261</v>
      </c>
      <c r="E120" s="18" t="s">
        <v>260</v>
      </c>
      <c r="F120" s="18" t="s">
        <v>261</v>
      </c>
      <c r="G120" s="18" t="s">
        <v>260</v>
      </c>
      <c r="H120" s="18" t="s">
        <v>261</v>
      </c>
      <c r="I120" s="28" t="s">
        <v>262</v>
      </c>
      <c r="J120" s="28" t="s">
        <v>263</v>
      </c>
      <c r="K120" s="28" t="s">
        <v>264</v>
      </c>
      <c r="L120" s="157"/>
    </row>
    <row r="121" spans="1:12" ht="18" customHeight="1">
      <c r="A121" s="36" t="s">
        <v>344</v>
      </c>
      <c r="B121" s="4" t="s">
        <v>345</v>
      </c>
      <c r="C121" s="18">
        <v>8370</v>
      </c>
      <c r="D121" s="18">
        <v>258</v>
      </c>
      <c r="E121" s="18">
        <v>8730</v>
      </c>
      <c r="F121" s="18">
        <v>295</v>
      </c>
      <c r="G121" s="4">
        <f>E121-C121</f>
        <v>360</v>
      </c>
      <c r="H121" s="18">
        <f>F121-D121</f>
        <v>37</v>
      </c>
      <c r="I121" s="12">
        <f>G121*0.589</f>
        <v>212.04</v>
      </c>
      <c r="J121" s="28">
        <f>H121*2.57</f>
        <v>95.08999999999999</v>
      </c>
      <c r="K121" s="28">
        <f>J121+I121</f>
        <v>307.13</v>
      </c>
      <c r="L121" s="159" t="s">
        <v>186</v>
      </c>
    </row>
    <row r="122" spans="1:12" ht="18" customHeight="1">
      <c r="A122" s="36" t="s">
        <v>346</v>
      </c>
      <c r="B122" s="4" t="s">
        <v>347</v>
      </c>
      <c r="C122" s="18">
        <v>4309</v>
      </c>
      <c r="D122" s="18">
        <v>109</v>
      </c>
      <c r="E122" s="18">
        <v>4316</v>
      </c>
      <c r="F122" s="18">
        <v>112</v>
      </c>
      <c r="G122" s="4">
        <f aca="true" t="shared" si="26" ref="G122:G138">E122-C122</f>
        <v>7</v>
      </c>
      <c r="H122" s="18">
        <f aca="true" t="shared" si="27" ref="H122:H138">F122-D122</f>
        <v>3</v>
      </c>
      <c r="I122" s="12">
        <f aca="true" t="shared" si="28" ref="I122:I138">G122*0.589</f>
        <v>4.122999999999999</v>
      </c>
      <c r="J122" s="28">
        <f aca="true" t="shared" si="29" ref="J122:J138">H122*2.57</f>
        <v>7.709999999999999</v>
      </c>
      <c r="K122" s="28">
        <f aca="true" t="shared" si="30" ref="K122:K138">J122+I122</f>
        <v>11.832999999999998</v>
      </c>
      <c r="L122" s="159"/>
    </row>
    <row r="123" spans="1:12" ht="18" customHeight="1">
      <c r="A123" s="36" t="s">
        <v>152</v>
      </c>
      <c r="B123" s="4" t="s">
        <v>348</v>
      </c>
      <c r="C123" s="18">
        <v>6185</v>
      </c>
      <c r="D123" s="18">
        <v>91</v>
      </c>
      <c r="E123" s="18">
        <v>6948</v>
      </c>
      <c r="F123" s="18">
        <v>114</v>
      </c>
      <c r="G123" s="4">
        <f t="shared" si="26"/>
        <v>763</v>
      </c>
      <c r="H123" s="18">
        <f t="shared" si="27"/>
        <v>23</v>
      </c>
      <c r="I123" s="12">
        <f t="shared" si="28"/>
        <v>449.407</v>
      </c>
      <c r="J123" s="28">
        <f t="shared" si="29"/>
        <v>59.11</v>
      </c>
      <c r="K123" s="28">
        <f t="shared" si="30"/>
        <v>508.517</v>
      </c>
      <c r="L123" s="159"/>
    </row>
    <row r="124" spans="1:12" ht="18" customHeight="1">
      <c r="A124" s="36" t="s">
        <v>153</v>
      </c>
      <c r="B124" s="4" t="s">
        <v>349</v>
      </c>
      <c r="C124" s="18">
        <v>81</v>
      </c>
      <c r="D124" s="18">
        <v>51</v>
      </c>
      <c r="E124" s="18">
        <v>208</v>
      </c>
      <c r="F124" s="18">
        <v>105</v>
      </c>
      <c r="G124" s="4">
        <f t="shared" si="26"/>
        <v>127</v>
      </c>
      <c r="H124" s="18">
        <f t="shared" si="27"/>
        <v>54</v>
      </c>
      <c r="I124" s="12">
        <f t="shared" si="28"/>
        <v>74.803</v>
      </c>
      <c r="J124" s="28">
        <f t="shared" si="29"/>
        <v>138.78</v>
      </c>
      <c r="K124" s="28">
        <f t="shared" si="30"/>
        <v>213.583</v>
      </c>
      <c r="L124" s="159"/>
    </row>
    <row r="125" spans="1:12" ht="18" customHeight="1">
      <c r="A125" s="36" t="s">
        <v>154</v>
      </c>
      <c r="B125" s="4" t="s">
        <v>350</v>
      </c>
      <c r="C125" s="18">
        <v>2307</v>
      </c>
      <c r="D125" s="18">
        <v>1089</v>
      </c>
      <c r="E125" s="18">
        <v>2534</v>
      </c>
      <c r="F125" s="18">
        <v>7</v>
      </c>
      <c r="G125" s="4">
        <f t="shared" si="26"/>
        <v>227</v>
      </c>
      <c r="H125" s="18">
        <f>1105-1089+7</f>
        <v>23</v>
      </c>
      <c r="I125" s="12">
        <f t="shared" si="28"/>
        <v>133.703</v>
      </c>
      <c r="J125" s="28">
        <f t="shared" si="29"/>
        <v>59.11</v>
      </c>
      <c r="K125" s="28">
        <f t="shared" si="30"/>
        <v>192.813</v>
      </c>
      <c r="L125" s="159"/>
    </row>
    <row r="126" spans="1:12" ht="18" customHeight="1">
      <c r="A126" s="36" t="s">
        <v>155</v>
      </c>
      <c r="B126" s="4" t="s">
        <v>351</v>
      </c>
      <c r="C126" s="18">
        <v>6281</v>
      </c>
      <c r="D126" s="18">
        <v>2564</v>
      </c>
      <c r="E126" s="18">
        <v>6788</v>
      </c>
      <c r="F126" s="18">
        <v>2610</v>
      </c>
      <c r="G126" s="4">
        <f t="shared" si="26"/>
        <v>507</v>
      </c>
      <c r="H126" s="18">
        <f t="shared" si="27"/>
        <v>46</v>
      </c>
      <c r="I126" s="12">
        <f t="shared" si="28"/>
        <v>298.623</v>
      </c>
      <c r="J126" s="28">
        <f t="shared" si="29"/>
        <v>118.22</v>
      </c>
      <c r="K126" s="28">
        <f t="shared" si="30"/>
        <v>416.84299999999996</v>
      </c>
      <c r="L126" s="159"/>
    </row>
    <row r="127" spans="1:12" ht="18" customHeight="1">
      <c r="A127" s="36" t="s">
        <v>156</v>
      </c>
      <c r="B127" s="4" t="s">
        <v>352</v>
      </c>
      <c r="C127" s="18">
        <v>10076</v>
      </c>
      <c r="D127" s="18">
        <v>17</v>
      </c>
      <c r="E127" s="18">
        <v>10240</v>
      </c>
      <c r="F127" s="18">
        <v>31</v>
      </c>
      <c r="G127" s="4">
        <f t="shared" si="26"/>
        <v>164</v>
      </c>
      <c r="H127" s="18">
        <f t="shared" si="27"/>
        <v>14</v>
      </c>
      <c r="I127" s="12">
        <f t="shared" si="28"/>
        <v>96.59599999999999</v>
      </c>
      <c r="J127" s="28">
        <f t="shared" si="29"/>
        <v>35.98</v>
      </c>
      <c r="K127" s="28">
        <f t="shared" si="30"/>
        <v>132.576</v>
      </c>
      <c r="L127" s="159"/>
    </row>
    <row r="128" spans="1:12" ht="18" customHeight="1">
      <c r="A128" s="36" t="s">
        <v>157</v>
      </c>
      <c r="B128" s="4" t="s">
        <v>353</v>
      </c>
      <c r="C128" s="18">
        <v>5119</v>
      </c>
      <c r="D128" s="18">
        <v>140</v>
      </c>
      <c r="E128" s="18">
        <v>5659</v>
      </c>
      <c r="F128" s="18">
        <v>174</v>
      </c>
      <c r="G128" s="4">
        <f t="shared" si="26"/>
        <v>540</v>
      </c>
      <c r="H128" s="18">
        <f t="shared" si="27"/>
        <v>34</v>
      </c>
      <c r="I128" s="12">
        <f t="shared" si="28"/>
        <v>318.06</v>
      </c>
      <c r="J128" s="28">
        <f t="shared" si="29"/>
        <v>87.38</v>
      </c>
      <c r="K128" s="28">
        <f t="shared" si="30"/>
        <v>405.44</v>
      </c>
      <c r="L128" s="159"/>
    </row>
    <row r="129" spans="1:12" ht="18" customHeight="1">
      <c r="A129" s="36" t="s">
        <v>158</v>
      </c>
      <c r="B129" s="4" t="s">
        <v>354</v>
      </c>
      <c r="C129" s="18">
        <v>12574</v>
      </c>
      <c r="D129" s="18">
        <v>2224</v>
      </c>
      <c r="E129" s="18">
        <v>12574</v>
      </c>
      <c r="F129" s="18">
        <v>2224</v>
      </c>
      <c r="G129" s="4">
        <f t="shared" si="26"/>
        <v>0</v>
      </c>
      <c r="H129" s="18">
        <f t="shared" si="27"/>
        <v>0</v>
      </c>
      <c r="I129" s="12">
        <f t="shared" si="28"/>
        <v>0</v>
      </c>
      <c r="J129" s="28">
        <f t="shared" si="29"/>
        <v>0</v>
      </c>
      <c r="K129" s="28">
        <f t="shared" si="30"/>
        <v>0</v>
      </c>
      <c r="L129" s="159"/>
    </row>
    <row r="130" spans="1:12" ht="18" customHeight="1">
      <c r="A130" s="36" t="s">
        <v>159</v>
      </c>
      <c r="B130" s="4" t="s">
        <v>277</v>
      </c>
      <c r="C130" s="18">
        <v>3448</v>
      </c>
      <c r="D130" s="18">
        <v>166</v>
      </c>
      <c r="E130" s="18">
        <v>4105</v>
      </c>
      <c r="F130" s="18">
        <v>199</v>
      </c>
      <c r="G130" s="4">
        <f t="shared" si="26"/>
        <v>657</v>
      </c>
      <c r="H130" s="18">
        <f t="shared" si="27"/>
        <v>33</v>
      </c>
      <c r="I130" s="12">
        <f t="shared" si="28"/>
        <v>386.97299999999996</v>
      </c>
      <c r="J130" s="28">
        <f t="shared" si="29"/>
        <v>84.80999999999999</v>
      </c>
      <c r="K130" s="28">
        <f t="shared" si="30"/>
        <v>471.78299999999996</v>
      </c>
      <c r="L130" s="159"/>
    </row>
    <row r="131" spans="1:12" ht="18" customHeight="1">
      <c r="A131" s="36" t="s">
        <v>1456</v>
      </c>
      <c r="B131" s="4" t="s">
        <v>929</v>
      </c>
      <c r="C131" s="18">
        <v>7446</v>
      </c>
      <c r="D131" s="18">
        <v>46</v>
      </c>
      <c r="E131" s="18">
        <v>8015</v>
      </c>
      <c r="F131" s="18">
        <v>52</v>
      </c>
      <c r="G131" s="4">
        <f t="shared" si="26"/>
        <v>569</v>
      </c>
      <c r="H131" s="18">
        <f t="shared" si="27"/>
        <v>6</v>
      </c>
      <c r="I131" s="12">
        <f t="shared" si="28"/>
        <v>335.14099999999996</v>
      </c>
      <c r="J131" s="28">
        <f t="shared" si="29"/>
        <v>15.419999999999998</v>
      </c>
      <c r="K131" s="28">
        <f t="shared" si="30"/>
        <v>350.561</v>
      </c>
      <c r="L131" s="159"/>
    </row>
    <row r="132" spans="1:12" ht="18" customHeight="1">
      <c r="A132" s="36" t="s">
        <v>1457</v>
      </c>
      <c r="B132" s="4" t="s">
        <v>930</v>
      </c>
      <c r="C132" s="18">
        <v>21233</v>
      </c>
      <c r="D132" s="18">
        <v>939</v>
      </c>
      <c r="E132" s="18">
        <v>23854</v>
      </c>
      <c r="F132" s="18">
        <v>972</v>
      </c>
      <c r="G132" s="4">
        <f t="shared" si="26"/>
        <v>2621</v>
      </c>
      <c r="H132" s="18">
        <f t="shared" si="27"/>
        <v>33</v>
      </c>
      <c r="I132" s="12">
        <f t="shared" si="28"/>
        <v>1543.769</v>
      </c>
      <c r="J132" s="28">
        <f t="shared" si="29"/>
        <v>84.80999999999999</v>
      </c>
      <c r="K132" s="28">
        <f t="shared" si="30"/>
        <v>1628.579</v>
      </c>
      <c r="L132" s="159"/>
    </row>
    <row r="133" spans="1:12" ht="18" customHeight="1">
      <c r="A133" s="36" t="s">
        <v>1458</v>
      </c>
      <c r="B133" s="4" t="s">
        <v>931</v>
      </c>
      <c r="C133" s="18">
        <v>41751</v>
      </c>
      <c r="D133" s="18">
        <v>284</v>
      </c>
      <c r="E133" s="18">
        <v>43059</v>
      </c>
      <c r="F133" s="18">
        <v>312</v>
      </c>
      <c r="G133" s="4">
        <f t="shared" si="26"/>
        <v>1308</v>
      </c>
      <c r="H133" s="18">
        <f t="shared" si="27"/>
        <v>28</v>
      </c>
      <c r="I133" s="12">
        <f t="shared" si="28"/>
        <v>770.4119999999999</v>
      </c>
      <c r="J133" s="28">
        <f t="shared" si="29"/>
        <v>71.96</v>
      </c>
      <c r="K133" s="28">
        <f t="shared" si="30"/>
        <v>842.372</v>
      </c>
      <c r="L133" s="159"/>
    </row>
    <row r="134" spans="1:12" ht="18" customHeight="1">
      <c r="A134" s="36" t="s">
        <v>1459</v>
      </c>
      <c r="B134" s="4" t="s">
        <v>932</v>
      </c>
      <c r="C134" s="18">
        <v>19085</v>
      </c>
      <c r="D134" s="18">
        <v>898</v>
      </c>
      <c r="E134" s="18">
        <v>19833</v>
      </c>
      <c r="F134" s="18">
        <v>924</v>
      </c>
      <c r="G134" s="4">
        <f t="shared" si="26"/>
        <v>748</v>
      </c>
      <c r="H134" s="18">
        <f t="shared" si="27"/>
        <v>26</v>
      </c>
      <c r="I134" s="12">
        <f t="shared" si="28"/>
        <v>440.572</v>
      </c>
      <c r="J134" s="28">
        <f t="shared" si="29"/>
        <v>66.82</v>
      </c>
      <c r="K134" s="28">
        <f t="shared" si="30"/>
        <v>507.392</v>
      </c>
      <c r="L134" s="159"/>
    </row>
    <row r="135" spans="1:12" ht="18" customHeight="1">
      <c r="A135" s="36" t="s">
        <v>1460</v>
      </c>
      <c r="B135" s="4" t="s">
        <v>321</v>
      </c>
      <c r="C135" s="18">
        <v>16946</v>
      </c>
      <c r="D135" s="18">
        <v>139</v>
      </c>
      <c r="E135" s="18">
        <v>17792</v>
      </c>
      <c r="F135" s="18">
        <v>165</v>
      </c>
      <c r="G135" s="4">
        <f t="shared" si="26"/>
        <v>846</v>
      </c>
      <c r="H135" s="18">
        <f t="shared" si="27"/>
        <v>26</v>
      </c>
      <c r="I135" s="12">
        <f t="shared" si="28"/>
        <v>498.294</v>
      </c>
      <c r="J135" s="28">
        <f t="shared" si="29"/>
        <v>66.82</v>
      </c>
      <c r="K135" s="28">
        <f t="shared" si="30"/>
        <v>565.114</v>
      </c>
      <c r="L135" s="159"/>
    </row>
    <row r="136" spans="1:12" ht="18" customHeight="1">
      <c r="A136" s="36" t="s">
        <v>1461</v>
      </c>
      <c r="B136" s="4" t="s">
        <v>933</v>
      </c>
      <c r="C136" s="18">
        <v>11432</v>
      </c>
      <c r="D136" s="18">
        <v>166</v>
      </c>
      <c r="E136" s="18">
        <v>11806</v>
      </c>
      <c r="F136" s="18">
        <v>194</v>
      </c>
      <c r="G136" s="4">
        <f t="shared" si="26"/>
        <v>374</v>
      </c>
      <c r="H136" s="18">
        <f t="shared" si="27"/>
        <v>28</v>
      </c>
      <c r="I136" s="12">
        <f t="shared" si="28"/>
        <v>220.286</v>
      </c>
      <c r="J136" s="28">
        <f t="shared" si="29"/>
        <v>71.96</v>
      </c>
      <c r="K136" s="28">
        <f t="shared" si="30"/>
        <v>292.246</v>
      </c>
      <c r="L136" s="159"/>
    </row>
    <row r="137" spans="1:12" ht="18" customHeight="1">
      <c r="A137" s="36" t="s">
        <v>1462</v>
      </c>
      <c r="B137" s="4" t="s">
        <v>934</v>
      </c>
      <c r="C137" s="18">
        <v>30695</v>
      </c>
      <c r="D137" s="18">
        <v>1129</v>
      </c>
      <c r="E137" s="18">
        <v>32573</v>
      </c>
      <c r="F137" s="18">
        <v>1170</v>
      </c>
      <c r="G137" s="4">
        <f t="shared" si="26"/>
        <v>1878</v>
      </c>
      <c r="H137" s="18">
        <f t="shared" si="27"/>
        <v>41</v>
      </c>
      <c r="I137" s="12">
        <f t="shared" si="28"/>
        <v>1106.142</v>
      </c>
      <c r="J137" s="28">
        <f t="shared" si="29"/>
        <v>105.36999999999999</v>
      </c>
      <c r="K137" s="28">
        <f t="shared" si="30"/>
        <v>1211.512</v>
      </c>
      <c r="L137" s="159"/>
    </row>
    <row r="138" spans="1:12" ht="18" customHeight="1">
      <c r="A138" s="36" t="s">
        <v>1463</v>
      </c>
      <c r="B138" s="4" t="s">
        <v>935</v>
      </c>
      <c r="C138" s="18">
        <v>8428</v>
      </c>
      <c r="D138" s="18">
        <v>60</v>
      </c>
      <c r="E138" s="18">
        <v>8428</v>
      </c>
      <c r="F138" s="18">
        <v>60</v>
      </c>
      <c r="G138" s="4">
        <f t="shared" si="26"/>
        <v>0</v>
      </c>
      <c r="H138" s="18">
        <f t="shared" si="27"/>
        <v>0</v>
      </c>
      <c r="I138" s="12">
        <f t="shared" si="28"/>
        <v>0</v>
      </c>
      <c r="J138" s="28">
        <f t="shared" si="29"/>
        <v>0</v>
      </c>
      <c r="K138" s="28">
        <f t="shared" si="30"/>
        <v>0</v>
      </c>
      <c r="L138" s="159"/>
    </row>
    <row r="139" spans="1:12" ht="18" customHeight="1">
      <c r="A139" s="157" t="s">
        <v>264</v>
      </c>
      <c r="B139" s="157"/>
      <c r="C139" s="30"/>
      <c r="D139" s="30"/>
      <c r="E139" s="18"/>
      <c r="F139" s="18"/>
      <c r="G139" s="30"/>
      <c r="H139" s="30"/>
      <c r="I139" s="37"/>
      <c r="J139" s="37"/>
      <c r="K139" s="37"/>
      <c r="L139" s="159"/>
    </row>
    <row r="140" spans="1:12" ht="25.5">
      <c r="A140" s="161" t="s">
        <v>343</v>
      </c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3"/>
    </row>
    <row r="141" spans="1:12" ht="14.25">
      <c r="A141" s="163" t="s">
        <v>252</v>
      </c>
      <c r="B141" s="163"/>
      <c r="E141" s="163" t="s">
        <v>188</v>
      </c>
      <c r="F141" s="163"/>
      <c r="G141" s="163"/>
      <c r="H141" s="163"/>
      <c r="J141" s="164"/>
      <c r="K141" s="164"/>
      <c r="L141" s="164"/>
    </row>
    <row r="142" spans="1:12" ht="18" customHeight="1">
      <c r="A142" s="160" t="s">
        <v>253</v>
      </c>
      <c r="B142" s="157" t="s">
        <v>254</v>
      </c>
      <c r="C142" s="157" t="s">
        <v>255</v>
      </c>
      <c r="D142" s="157"/>
      <c r="E142" s="157" t="s">
        <v>256</v>
      </c>
      <c r="F142" s="157"/>
      <c r="G142" s="157" t="s">
        <v>257</v>
      </c>
      <c r="H142" s="157"/>
      <c r="I142" s="158" t="s">
        <v>258</v>
      </c>
      <c r="J142" s="158"/>
      <c r="K142" s="158"/>
      <c r="L142" s="157" t="s">
        <v>259</v>
      </c>
    </row>
    <row r="143" spans="1:12" ht="18" customHeight="1">
      <c r="A143" s="160"/>
      <c r="B143" s="157"/>
      <c r="C143" s="18" t="s">
        <v>260</v>
      </c>
      <c r="D143" s="18" t="s">
        <v>261</v>
      </c>
      <c r="E143" s="18" t="s">
        <v>260</v>
      </c>
      <c r="F143" s="18" t="s">
        <v>261</v>
      </c>
      <c r="G143" s="18" t="s">
        <v>260</v>
      </c>
      <c r="H143" s="18" t="s">
        <v>261</v>
      </c>
      <c r="I143" s="28" t="s">
        <v>262</v>
      </c>
      <c r="J143" s="28" t="s">
        <v>263</v>
      </c>
      <c r="K143" s="28" t="s">
        <v>264</v>
      </c>
      <c r="L143" s="157"/>
    </row>
    <row r="144" spans="1:12" ht="18" customHeight="1">
      <c r="A144" s="36" t="s">
        <v>936</v>
      </c>
      <c r="B144" s="4" t="s">
        <v>937</v>
      </c>
      <c r="C144" s="18">
        <v>16985</v>
      </c>
      <c r="D144" s="18">
        <v>1366</v>
      </c>
      <c r="E144" s="18">
        <v>17906</v>
      </c>
      <c r="F144" s="18">
        <v>1396</v>
      </c>
      <c r="G144" s="4">
        <f>E144-C144</f>
        <v>921</v>
      </c>
      <c r="H144" s="18">
        <f>F144-D144</f>
        <v>30</v>
      </c>
      <c r="I144" s="12">
        <f>G144*0.589</f>
        <v>542.4689999999999</v>
      </c>
      <c r="J144" s="28">
        <f>H144*2.57</f>
        <v>77.1</v>
      </c>
      <c r="K144" s="28">
        <f>J144+I144</f>
        <v>619.569</v>
      </c>
      <c r="L144" s="159" t="s">
        <v>187</v>
      </c>
    </row>
    <row r="145" spans="1:12" ht="18" customHeight="1">
      <c r="A145" s="36" t="s">
        <v>938</v>
      </c>
      <c r="B145" s="4" t="s">
        <v>939</v>
      </c>
      <c r="C145" s="18">
        <v>9164</v>
      </c>
      <c r="D145" s="18">
        <v>149</v>
      </c>
      <c r="E145" s="18">
        <v>9164</v>
      </c>
      <c r="F145" s="18">
        <v>149</v>
      </c>
      <c r="G145" s="4">
        <f aca="true" t="shared" si="31" ref="G145:G158">E145-C145</f>
        <v>0</v>
      </c>
      <c r="H145" s="18">
        <f aca="true" t="shared" si="32" ref="H145:H158">F145-D145</f>
        <v>0</v>
      </c>
      <c r="I145" s="12">
        <f aca="true" t="shared" si="33" ref="I145:I158">G145*0.589</f>
        <v>0</v>
      </c>
      <c r="J145" s="28">
        <f aca="true" t="shared" si="34" ref="J145:J158">H145*2.57</f>
        <v>0</v>
      </c>
      <c r="K145" s="28">
        <f aca="true" t="shared" si="35" ref="K145:K158">J145+I145</f>
        <v>0</v>
      </c>
      <c r="L145" s="159"/>
    </row>
    <row r="146" spans="1:12" ht="18" customHeight="1">
      <c r="A146" s="92" t="s">
        <v>160</v>
      </c>
      <c r="B146" s="4" t="s">
        <v>1527</v>
      </c>
      <c r="C146" s="18">
        <v>11942</v>
      </c>
      <c r="D146" s="18">
        <v>508</v>
      </c>
      <c r="E146" s="18">
        <v>12245</v>
      </c>
      <c r="F146" s="18">
        <v>575</v>
      </c>
      <c r="G146" s="4">
        <f t="shared" si="31"/>
        <v>303</v>
      </c>
      <c r="H146" s="18">
        <f t="shared" si="32"/>
        <v>67</v>
      </c>
      <c r="I146" s="12">
        <f t="shared" si="33"/>
        <v>178.46699999999998</v>
      </c>
      <c r="J146" s="28">
        <f t="shared" si="34"/>
        <v>172.19</v>
      </c>
      <c r="K146" s="28">
        <f t="shared" si="35"/>
        <v>350.657</v>
      </c>
      <c r="L146" s="159"/>
    </row>
    <row r="147" spans="1:12" ht="18" customHeight="1">
      <c r="A147" s="36" t="s">
        <v>161</v>
      </c>
      <c r="B147" s="4" t="s">
        <v>940</v>
      </c>
      <c r="C147" s="18">
        <v>8366</v>
      </c>
      <c r="D147" s="18">
        <v>2104</v>
      </c>
      <c r="E147" s="18">
        <v>9825</v>
      </c>
      <c r="F147" s="18">
        <v>2130</v>
      </c>
      <c r="G147" s="4">
        <f t="shared" si="31"/>
        <v>1459</v>
      </c>
      <c r="H147" s="18">
        <f t="shared" si="32"/>
        <v>26</v>
      </c>
      <c r="I147" s="12">
        <f t="shared" si="33"/>
        <v>859.351</v>
      </c>
      <c r="J147" s="28">
        <f t="shared" si="34"/>
        <v>66.82</v>
      </c>
      <c r="K147" s="28">
        <f t="shared" si="35"/>
        <v>926.171</v>
      </c>
      <c r="L147" s="159"/>
    </row>
    <row r="148" spans="1:12" ht="18" customHeight="1">
      <c r="A148" s="36" t="s">
        <v>162</v>
      </c>
      <c r="B148" s="4" t="s">
        <v>941</v>
      </c>
      <c r="C148" s="18">
        <v>9092</v>
      </c>
      <c r="D148" s="18">
        <v>1390</v>
      </c>
      <c r="E148" s="18">
        <v>9092</v>
      </c>
      <c r="F148" s="18">
        <v>1390</v>
      </c>
      <c r="G148" s="4">
        <f t="shared" si="31"/>
        <v>0</v>
      </c>
      <c r="H148" s="18">
        <f t="shared" si="32"/>
        <v>0</v>
      </c>
      <c r="I148" s="12">
        <f t="shared" si="33"/>
        <v>0</v>
      </c>
      <c r="J148" s="28">
        <f t="shared" si="34"/>
        <v>0</v>
      </c>
      <c r="K148" s="28">
        <f t="shared" si="35"/>
        <v>0</v>
      </c>
      <c r="L148" s="159"/>
    </row>
    <row r="149" spans="1:12" ht="18" customHeight="1">
      <c r="A149" s="36" t="s">
        <v>163</v>
      </c>
      <c r="B149" s="4" t="s">
        <v>942</v>
      </c>
      <c r="C149" s="18">
        <v>27270</v>
      </c>
      <c r="D149" s="18">
        <v>269</v>
      </c>
      <c r="E149" s="18">
        <v>28176</v>
      </c>
      <c r="F149" s="18">
        <v>291</v>
      </c>
      <c r="G149" s="4">
        <f t="shared" si="31"/>
        <v>906</v>
      </c>
      <c r="H149" s="18">
        <f t="shared" si="32"/>
        <v>22</v>
      </c>
      <c r="I149" s="12">
        <f t="shared" si="33"/>
        <v>533.634</v>
      </c>
      <c r="J149" s="28">
        <f t="shared" si="34"/>
        <v>56.54</v>
      </c>
      <c r="K149" s="28">
        <f t="shared" si="35"/>
        <v>590.174</v>
      </c>
      <c r="L149" s="159"/>
    </row>
    <row r="150" spans="1:12" ht="18" customHeight="1">
      <c r="A150" s="36" t="s">
        <v>164</v>
      </c>
      <c r="B150" s="4" t="s">
        <v>943</v>
      </c>
      <c r="C150" s="18">
        <v>12148</v>
      </c>
      <c r="D150" s="18">
        <v>1792</v>
      </c>
      <c r="E150" s="18">
        <v>13528</v>
      </c>
      <c r="F150" s="18">
        <v>1860</v>
      </c>
      <c r="G150" s="4">
        <f t="shared" si="31"/>
        <v>1380</v>
      </c>
      <c r="H150" s="18">
        <f t="shared" si="32"/>
        <v>68</v>
      </c>
      <c r="I150" s="12">
        <f t="shared" si="33"/>
        <v>812.8199999999999</v>
      </c>
      <c r="J150" s="28">
        <f t="shared" si="34"/>
        <v>174.76</v>
      </c>
      <c r="K150" s="28">
        <f t="shared" si="35"/>
        <v>987.5799999999999</v>
      </c>
      <c r="L150" s="159"/>
    </row>
    <row r="151" spans="1:12" ht="18" customHeight="1">
      <c r="A151" s="36" t="s">
        <v>165</v>
      </c>
      <c r="B151" s="4" t="s">
        <v>944</v>
      </c>
      <c r="C151" s="18">
        <v>3903</v>
      </c>
      <c r="D151" s="18">
        <v>364</v>
      </c>
      <c r="E151" s="18">
        <v>4630</v>
      </c>
      <c r="F151" s="18">
        <v>384</v>
      </c>
      <c r="G151" s="4">
        <f t="shared" si="31"/>
        <v>727</v>
      </c>
      <c r="H151" s="18">
        <f t="shared" si="32"/>
        <v>20</v>
      </c>
      <c r="I151" s="12">
        <f t="shared" si="33"/>
        <v>428.203</v>
      </c>
      <c r="J151" s="28">
        <f t="shared" si="34"/>
        <v>51.4</v>
      </c>
      <c r="K151" s="28">
        <f t="shared" si="35"/>
        <v>479.60299999999995</v>
      </c>
      <c r="L151" s="159"/>
    </row>
    <row r="152" spans="1:12" ht="18" customHeight="1">
      <c r="A152" s="36" t="s">
        <v>166</v>
      </c>
      <c r="B152" s="4" t="s">
        <v>945</v>
      </c>
      <c r="C152" s="18">
        <v>11037</v>
      </c>
      <c r="D152" s="18">
        <v>2085</v>
      </c>
      <c r="E152" s="18">
        <v>13983</v>
      </c>
      <c r="F152" s="18">
        <v>2148</v>
      </c>
      <c r="G152" s="4">
        <f t="shared" si="31"/>
        <v>2946</v>
      </c>
      <c r="H152" s="18">
        <f t="shared" si="32"/>
        <v>63</v>
      </c>
      <c r="I152" s="12">
        <f t="shared" si="33"/>
        <v>1735.194</v>
      </c>
      <c r="J152" s="28">
        <f t="shared" si="34"/>
        <v>161.91</v>
      </c>
      <c r="K152" s="28">
        <f t="shared" si="35"/>
        <v>1897.104</v>
      </c>
      <c r="L152" s="159"/>
    </row>
    <row r="153" spans="1:12" ht="18" customHeight="1">
      <c r="A153" s="36" t="s">
        <v>167</v>
      </c>
      <c r="B153" s="4" t="s">
        <v>946</v>
      </c>
      <c r="C153" s="18">
        <v>13165</v>
      </c>
      <c r="D153" s="18">
        <v>1640</v>
      </c>
      <c r="E153" s="18">
        <v>14647</v>
      </c>
      <c r="F153" s="18">
        <v>1686</v>
      </c>
      <c r="G153" s="4">
        <f t="shared" si="31"/>
        <v>1482</v>
      </c>
      <c r="H153" s="18">
        <f t="shared" si="32"/>
        <v>46</v>
      </c>
      <c r="I153" s="12">
        <f t="shared" si="33"/>
        <v>872.8979999999999</v>
      </c>
      <c r="J153" s="28">
        <f t="shared" si="34"/>
        <v>118.22</v>
      </c>
      <c r="K153" s="28">
        <f t="shared" si="35"/>
        <v>991.1179999999999</v>
      </c>
      <c r="L153" s="159"/>
    </row>
    <row r="154" spans="1:12" ht="18" customHeight="1">
      <c r="A154" s="36" t="s">
        <v>1464</v>
      </c>
      <c r="B154" s="4" t="s">
        <v>947</v>
      </c>
      <c r="C154" s="18">
        <v>28559</v>
      </c>
      <c r="D154" s="18">
        <v>4706</v>
      </c>
      <c r="E154" s="18">
        <v>29394</v>
      </c>
      <c r="F154" s="18">
        <v>4746</v>
      </c>
      <c r="G154" s="4">
        <f t="shared" si="31"/>
        <v>835</v>
      </c>
      <c r="H154" s="18">
        <f t="shared" si="32"/>
        <v>40</v>
      </c>
      <c r="I154" s="12">
        <f t="shared" si="33"/>
        <v>491.815</v>
      </c>
      <c r="J154" s="28">
        <f t="shared" si="34"/>
        <v>102.8</v>
      </c>
      <c r="K154" s="28">
        <f t="shared" si="35"/>
        <v>594.615</v>
      </c>
      <c r="L154" s="159"/>
    </row>
    <row r="155" spans="1:12" ht="18" customHeight="1">
      <c r="A155" s="36" t="s">
        <v>1465</v>
      </c>
      <c r="B155" s="4" t="s">
        <v>948</v>
      </c>
      <c r="C155" s="18">
        <v>8855</v>
      </c>
      <c r="D155" s="18">
        <v>1573</v>
      </c>
      <c r="E155" s="18">
        <v>8855</v>
      </c>
      <c r="F155" s="18">
        <v>1573</v>
      </c>
      <c r="G155" s="4">
        <f t="shared" si="31"/>
        <v>0</v>
      </c>
      <c r="H155" s="18">
        <f t="shared" si="32"/>
        <v>0</v>
      </c>
      <c r="I155" s="12">
        <f t="shared" si="33"/>
        <v>0</v>
      </c>
      <c r="J155" s="28">
        <f t="shared" si="34"/>
        <v>0</v>
      </c>
      <c r="K155" s="28">
        <f t="shared" si="35"/>
        <v>0</v>
      </c>
      <c r="L155" s="159"/>
    </row>
    <row r="156" spans="1:12" ht="18" customHeight="1">
      <c r="A156" s="36" t="s">
        <v>1466</v>
      </c>
      <c r="B156" s="4" t="s">
        <v>949</v>
      </c>
      <c r="C156" s="18">
        <v>2357</v>
      </c>
      <c r="D156" s="18">
        <v>383</v>
      </c>
      <c r="E156" s="18">
        <v>3428</v>
      </c>
      <c r="F156" s="18">
        <v>405</v>
      </c>
      <c r="G156" s="4">
        <f t="shared" si="31"/>
        <v>1071</v>
      </c>
      <c r="H156" s="18">
        <f t="shared" si="32"/>
        <v>22</v>
      </c>
      <c r="I156" s="12">
        <f t="shared" si="33"/>
        <v>630.819</v>
      </c>
      <c r="J156" s="28">
        <f t="shared" si="34"/>
        <v>56.54</v>
      </c>
      <c r="K156" s="28">
        <f t="shared" si="35"/>
        <v>687.3589999999999</v>
      </c>
      <c r="L156" s="159"/>
    </row>
    <row r="157" spans="1:12" ht="16.5" customHeight="1">
      <c r="A157" s="36" t="s">
        <v>1467</v>
      </c>
      <c r="B157" s="4" t="s">
        <v>950</v>
      </c>
      <c r="C157" s="18">
        <v>7185</v>
      </c>
      <c r="D157" s="18">
        <v>134</v>
      </c>
      <c r="E157" s="18">
        <v>7672</v>
      </c>
      <c r="F157" s="18">
        <v>159</v>
      </c>
      <c r="G157" s="4">
        <f t="shared" si="31"/>
        <v>487</v>
      </c>
      <c r="H157" s="18">
        <f t="shared" si="32"/>
        <v>25</v>
      </c>
      <c r="I157" s="12">
        <f t="shared" si="33"/>
        <v>286.84299999999996</v>
      </c>
      <c r="J157" s="28">
        <f t="shared" si="34"/>
        <v>64.25</v>
      </c>
      <c r="K157" s="28">
        <f t="shared" si="35"/>
        <v>351.09299999999996</v>
      </c>
      <c r="L157" s="159"/>
    </row>
    <row r="158" spans="1:12" ht="16.5" customHeight="1">
      <c r="A158" s="36" t="s">
        <v>1468</v>
      </c>
      <c r="B158" s="4" t="s">
        <v>951</v>
      </c>
      <c r="C158" s="18">
        <v>3796</v>
      </c>
      <c r="D158" s="18">
        <v>917</v>
      </c>
      <c r="E158" s="18">
        <v>7195</v>
      </c>
      <c r="F158" s="18">
        <v>961</v>
      </c>
      <c r="G158" s="4">
        <f t="shared" si="31"/>
        <v>3399</v>
      </c>
      <c r="H158" s="18">
        <f t="shared" si="32"/>
        <v>44</v>
      </c>
      <c r="I158" s="12">
        <f t="shared" si="33"/>
        <v>2002.011</v>
      </c>
      <c r="J158" s="28">
        <f t="shared" si="34"/>
        <v>113.08</v>
      </c>
      <c r="K158" s="28">
        <f t="shared" si="35"/>
        <v>2115.091</v>
      </c>
      <c r="L158" s="159"/>
    </row>
    <row r="159" spans="1:12" ht="16.5" customHeight="1">
      <c r="A159" s="36" t="s">
        <v>1469</v>
      </c>
      <c r="B159" s="18"/>
      <c r="C159" s="30"/>
      <c r="D159" s="30"/>
      <c r="E159" s="18"/>
      <c r="F159" s="18"/>
      <c r="G159" s="4"/>
      <c r="H159" s="18"/>
      <c r="I159" s="12"/>
      <c r="J159" s="28"/>
      <c r="K159" s="28"/>
      <c r="L159" s="159"/>
    </row>
    <row r="160" spans="1:12" ht="16.5" customHeight="1">
      <c r="A160" s="36" t="s">
        <v>1384</v>
      </c>
      <c r="B160" s="18"/>
      <c r="C160" s="30"/>
      <c r="D160" s="30"/>
      <c r="E160" s="18"/>
      <c r="F160" s="18"/>
      <c r="G160" s="4"/>
      <c r="H160" s="18"/>
      <c r="I160" s="12"/>
      <c r="J160" s="28"/>
      <c r="K160" s="28"/>
      <c r="L160" s="159"/>
    </row>
    <row r="161" spans="1:12" ht="18" customHeight="1">
      <c r="A161" s="157" t="s">
        <v>264</v>
      </c>
      <c r="B161" s="157"/>
      <c r="C161" s="30"/>
      <c r="D161" s="30"/>
      <c r="E161" s="18"/>
      <c r="F161" s="18"/>
      <c r="G161" s="30"/>
      <c r="H161" s="30"/>
      <c r="I161" s="37"/>
      <c r="J161" s="37"/>
      <c r="K161" s="37"/>
      <c r="L161" s="159"/>
    </row>
    <row r="162" spans="1:12" ht="18" customHeight="1">
      <c r="A162" s="34"/>
      <c r="B162" s="34"/>
      <c r="C162" s="33"/>
      <c r="D162" s="33"/>
      <c r="E162" s="34"/>
      <c r="F162" s="34"/>
      <c r="G162" s="33"/>
      <c r="H162" s="33"/>
      <c r="I162" s="38"/>
      <c r="J162" s="38"/>
      <c r="K162" s="38"/>
      <c r="L162" s="39"/>
    </row>
    <row r="163" spans="1:12" ht="25.5">
      <c r="A163" s="161" t="s">
        <v>952</v>
      </c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3"/>
    </row>
    <row r="164" spans="1:12" ht="14.25">
      <c r="A164" s="163" t="s">
        <v>252</v>
      </c>
      <c r="B164" s="163"/>
      <c r="E164" s="163" t="s">
        <v>188</v>
      </c>
      <c r="F164" s="163"/>
      <c r="G164" s="163"/>
      <c r="H164" s="163"/>
      <c r="J164" s="164"/>
      <c r="K164" s="164"/>
      <c r="L164" s="164"/>
    </row>
    <row r="165" spans="1:12" ht="18" customHeight="1">
      <c r="A165" s="160" t="s">
        <v>253</v>
      </c>
      <c r="B165" s="157" t="s">
        <v>254</v>
      </c>
      <c r="C165" s="157" t="s">
        <v>255</v>
      </c>
      <c r="D165" s="157"/>
      <c r="E165" s="157" t="s">
        <v>256</v>
      </c>
      <c r="F165" s="157"/>
      <c r="G165" s="157" t="s">
        <v>257</v>
      </c>
      <c r="H165" s="157"/>
      <c r="I165" s="158" t="s">
        <v>258</v>
      </c>
      <c r="J165" s="158"/>
      <c r="K165" s="158"/>
      <c r="L165" s="157" t="s">
        <v>259</v>
      </c>
    </row>
    <row r="166" spans="1:12" ht="18" customHeight="1">
      <c r="A166" s="160"/>
      <c r="B166" s="157"/>
      <c r="C166" s="18" t="s">
        <v>260</v>
      </c>
      <c r="D166" s="18" t="s">
        <v>261</v>
      </c>
      <c r="E166" s="18" t="s">
        <v>260</v>
      </c>
      <c r="F166" s="18" t="s">
        <v>261</v>
      </c>
      <c r="G166" s="18" t="s">
        <v>260</v>
      </c>
      <c r="H166" s="18" t="s">
        <v>261</v>
      </c>
      <c r="I166" s="28" t="s">
        <v>262</v>
      </c>
      <c r="J166" s="28" t="s">
        <v>263</v>
      </c>
      <c r="K166" s="28" t="s">
        <v>264</v>
      </c>
      <c r="L166" s="157"/>
    </row>
    <row r="167" spans="1:12" ht="18" customHeight="1">
      <c r="A167" s="36" t="s">
        <v>953</v>
      </c>
      <c r="B167" s="18" t="s">
        <v>954</v>
      </c>
      <c r="C167" s="18">
        <v>6816</v>
      </c>
      <c r="D167" s="18">
        <v>156</v>
      </c>
      <c r="E167" s="18">
        <v>7447</v>
      </c>
      <c r="F167" s="18">
        <v>178</v>
      </c>
      <c r="G167" s="4">
        <f>E167-C167</f>
        <v>631</v>
      </c>
      <c r="H167" s="18">
        <f>F167-D167</f>
        <v>22</v>
      </c>
      <c r="I167" s="12">
        <f>G167*0.6</f>
        <v>378.59999999999997</v>
      </c>
      <c r="J167" s="28">
        <f>H167*2.6</f>
        <v>57.2</v>
      </c>
      <c r="K167" s="28">
        <f>J167+I167</f>
        <v>435.79999999999995</v>
      </c>
      <c r="L167" s="159" t="s">
        <v>1533</v>
      </c>
    </row>
    <row r="168" spans="1:12" ht="18" customHeight="1">
      <c r="A168" s="36" t="s">
        <v>955</v>
      </c>
      <c r="B168" s="18" t="s">
        <v>956</v>
      </c>
      <c r="C168" s="18">
        <v>7470</v>
      </c>
      <c r="D168" s="18">
        <v>109</v>
      </c>
      <c r="E168" s="18">
        <v>7592</v>
      </c>
      <c r="F168" s="18">
        <v>112</v>
      </c>
      <c r="G168" s="4">
        <f aca="true" t="shared" si="36" ref="G168:G184">E168-C168</f>
        <v>122</v>
      </c>
      <c r="H168" s="18">
        <f>F168-D168</f>
        <v>3</v>
      </c>
      <c r="I168" s="12">
        <f aca="true" t="shared" si="37" ref="I168:I184">G168*0.6</f>
        <v>73.2</v>
      </c>
      <c r="J168" s="28">
        <f aca="true" t="shared" si="38" ref="J168:J184">H168*2.6</f>
        <v>7.800000000000001</v>
      </c>
      <c r="K168" s="28">
        <f aca="true" t="shared" si="39" ref="K168:K184">J168+I168</f>
        <v>81</v>
      </c>
      <c r="L168" s="159"/>
    </row>
    <row r="169" spans="1:12" ht="18" customHeight="1">
      <c r="A169" s="36" t="s">
        <v>168</v>
      </c>
      <c r="B169" s="18" t="s">
        <v>957</v>
      </c>
      <c r="C169" s="18">
        <v>1521</v>
      </c>
      <c r="D169" s="18">
        <v>50</v>
      </c>
      <c r="E169" s="18">
        <v>2625</v>
      </c>
      <c r="F169" s="18">
        <v>82</v>
      </c>
      <c r="G169" s="4">
        <f t="shared" si="36"/>
        <v>1104</v>
      </c>
      <c r="H169" s="18">
        <f>F169-D169</f>
        <v>32</v>
      </c>
      <c r="I169" s="12">
        <f t="shared" si="37"/>
        <v>662.4</v>
      </c>
      <c r="J169" s="28">
        <f t="shared" si="38"/>
        <v>83.2</v>
      </c>
      <c r="K169" s="28">
        <f t="shared" si="39"/>
        <v>745.6</v>
      </c>
      <c r="L169" s="159"/>
    </row>
    <row r="170" spans="1:12" ht="18" customHeight="1">
      <c r="A170" s="36" t="s">
        <v>169</v>
      </c>
      <c r="B170" s="18" t="s">
        <v>958</v>
      </c>
      <c r="C170" s="18">
        <v>437</v>
      </c>
      <c r="D170" s="18">
        <v>966</v>
      </c>
      <c r="E170" s="18">
        <v>1277</v>
      </c>
      <c r="F170" s="18">
        <v>989</v>
      </c>
      <c r="G170" s="4">
        <f t="shared" si="36"/>
        <v>840</v>
      </c>
      <c r="H170" s="18">
        <f>F170-D170</f>
        <v>23</v>
      </c>
      <c r="I170" s="12">
        <f t="shared" si="37"/>
        <v>504</v>
      </c>
      <c r="J170" s="28">
        <f t="shared" si="38"/>
        <v>59.800000000000004</v>
      </c>
      <c r="K170" s="28">
        <f t="shared" si="39"/>
        <v>563.8</v>
      </c>
      <c r="L170" s="159"/>
    </row>
    <row r="171" spans="1:12" ht="18" customHeight="1">
      <c r="A171" s="36" t="s">
        <v>170</v>
      </c>
      <c r="B171" s="18" t="s">
        <v>959</v>
      </c>
      <c r="C171" s="18">
        <v>4828</v>
      </c>
      <c r="D171" s="18">
        <v>91</v>
      </c>
      <c r="E171" s="18">
        <v>5645</v>
      </c>
      <c r="F171" s="18">
        <v>136</v>
      </c>
      <c r="G171" s="4">
        <f t="shared" si="36"/>
        <v>817</v>
      </c>
      <c r="H171" s="18">
        <f>F171-D171</f>
        <v>45</v>
      </c>
      <c r="I171" s="12">
        <f t="shared" si="37"/>
        <v>490.2</v>
      </c>
      <c r="J171" s="28">
        <f t="shared" si="38"/>
        <v>117</v>
      </c>
      <c r="K171" s="28">
        <f t="shared" si="39"/>
        <v>607.2</v>
      </c>
      <c r="L171" s="159"/>
    </row>
    <row r="172" spans="1:12" ht="18" customHeight="1">
      <c r="A172" s="92" t="s">
        <v>171</v>
      </c>
      <c r="B172" s="91" t="s">
        <v>1529</v>
      </c>
      <c r="C172" s="91">
        <v>3133</v>
      </c>
      <c r="D172" s="91" t="s">
        <v>1530</v>
      </c>
      <c r="E172" s="91">
        <v>4148</v>
      </c>
      <c r="F172" s="123" t="s">
        <v>1531</v>
      </c>
      <c r="G172" s="4">
        <f t="shared" si="36"/>
        <v>1015</v>
      </c>
      <c r="H172" s="18">
        <v>162</v>
      </c>
      <c r="I172" s="12">
        <f t="shared" si="37"/>
        <v>609</v>
      </c>
      <c r="J172" s="28">
        <f t="shared" si="38"/>
        <v>421.2</v>
      </c>
      <c r="K172" s="28">
        <f t="shared" si="39"/>
        <v>1030.2</v>
      </c>
      <c r="L172" s="159"/>
    </row>
    <row r="173" spans="1:12" ht="18" customHeight="1">
      <c r="A173" s="36" t="s">
        <v>172</v>
      </c>
      <c r="B173" s="18" t="s">
        <v>960</v>
      </c>
      <c r="C173" s="18">
        <v>756</v>
      </c>
      <c r="D173" s="18" t="s">
        <v>916</v>
      </c>
      <c r="E173" s="18">
        <v>1201</v>
      </c>
      <c r="F173" s="18" t="s">
        <v>1528</v>
      </c>
      <c r="G173" s="4">
        <f t="shared" si="36"/>
        <v>445</v>
      </c>
      <c r="H173" s="18">
        <v>33</v>
      </c>
      <c r="I173" s="12">
        <f t="shared" si="37"/>
        <v>267</v>
      </c>
      <c r="J173" s="28">
        <f t="shared" si="38"/>
        <v>85.8</v>
      </c>
      <c r="K173" s="28">
        <f t="shared" si="39"/>
        <v>352.8</v>
      </c>
      <c r="L173" s="159"/>
    </row>
    <row r="174" spans="1:12" ht="18" customHeight="1">
      <c r="A174" s="36" t="s">
        <v>173</v>
      </c>
      <c r="B174" s="18" t="s">
        <v>961</v>
      </c>
      <c r="C174" s="18">
        <v>1618</v>
      </c>
      <c r="D174" s="18">
        <v>2644</v>
      </c>
      <c r="E174" s="18">
        <v>2039</v>
      </c>
      <c r="F174" s="18">
        <v>2668</v>
      </c>
      <c r="G174" s="4">
        <f t="shared" si="36"/>
        <v>421</v>
      </c>
      <c r="H174" s="18">
        <f>F174-D174</f>
        <v>24</v>
      </c>
      <c r="I174" s="12">
        <f t="shared" si="37"/>
        <v>252.6</v>
      </c>
      <c r="J174" s="28">
        <f t="shared" si="38"/>
        <v>62.400000000000006</v>
      </c>
      <c r="K174" s="28">
        <f t="shared" si="39"/>
        <v>315</v>
      </c>
      <c r="L174" s="159"/>
    </row>
    <row r="175" spans="1:12" ht="18" customHeight="1">
      <c r="A175" s="36" t="s">
        <v>174</v>
      </c>
      <c r="B175" s="18" t="s">
        <v>962</v>
      </c>
      <c r="C175" s="18">
        <v>2542</v>
      </c>
      <c r="D175" s="18">
        <v>58</v>
      </c>
      <c r="E175" s="18">
        <v>2542</v>
      </c>
      <c r="F175" s="18">
        <v>58</v>
      </c>
      <c r="G175" s="4">
        <f t="shared" si="36"/>
        <v>0</v>
      </c>
      <c r="H175" s="18">
        <f aca="true" t="shared" si="40" ref="H175:H184">F175-D175</f>
        <v>0</v>
      </c>
      <c r="I175" s="12">
        <f t="shared" si="37"/>
        <v>0</v>
      </c>
      <c r="J175" s="28">
        <f t="shared" si="38"/>
        <v>0</v>
      </c>
      <c r="K175" s="28">
        <f t="shared" si="39"/>
        <v>0</v>
      </c>
      <c r="L175" s="159"/>
    </row>
    <row r="176" spans="1:12" ht="18" customHeight="1">
      <c r="A176" s="36" t="s">
        <v>175</v>
      </c>
      <c r="B176" s="18" t="s">
        <v>963</v>
      </c>
      <c r="C176" s="18">
        <v>37407</v>
      </c>
      <c r="D176" s="18">
        <v>2088</v>
      </c>
      <c r="E176" s="18">
        <v>38186</v>
      </c>
      <c r="F176" s="18">
        <v>2124</v>
      </c>
      <c r="G176" s="4">
        <f t="shared" si="36"/>
        <v>779</v>
      </c>
      <c r="H176" s="18">
        <f t="shared" si="40"/>
        <v>36</v>
      </c>
      <c r="I176" s="12">
        <f t="shared" si="37"/>
        <v>467.4</v>
      </c>
      <c r="J176" s="28">
        <f t="shared" si="38"/>
        <v>93.60000000000001</v>
      </c>
      <c r="K176" s="28">
        <f t="shared" si="39"/>
        <v>561</v>
      </c>
      <c r="L176" s="159"/>
    </row>
    <row r="177" spans="1:12" ht="18" customHeight="1">
      <c r="A177" s="36" t="s">
        <v>1470</v>
      </c>
      <c r="B177" s="18" t="s">
        <v>964</v>
      </c>
      <c r="C177" s="18">
        <v>9870</v>
      </c>
      <c r="D177" s="18">
        <v>1317</v>
      </c>
      <c r="E177" s="18">
        <v>889</v>
      </c>
      <c r="F177" s="18">
        <v>1345</v>
      </c>
      <c r="G177" s="4">
        <f>10000-9870+889</f>
        <v>1019</v>
      </c>
      <c r="H177" s="18">
        <f t="shared" si="40"/>
        <v>28</v>
      </c>
      <c r="I177" s="12">
        <f t="shared" si="37"/>
        <v>611.4</v>
      </c>
      <c r="J177" s="28">
        <f t="shared" si="38"/>
        <v>72.8</v>
      </c>
      <c r="K177" s="28">
        <f t="shared" si="39"/>
        <v>684.1999999999999</v>
      </c>
      <c r="L177" s="159"/>
    </row>
    <row r="178" spans="1:12" ht="18" customHeight="1">
      <c r="A178" s="36" t="s">
        <v>1471</v>
      </c>
      <c r="B178" s="18" t="s">
        <v>965</v>
      </c>
      <c r="C178" s="18">
        <v>9212</v>
      </c>
      <c r="D178" s="18">
        <v>1019</v>
      </c>
      <c r="E178" s="18">
        <v>9212</v>
      </c>
      <c r="F178" s="18">
        <v>1019</v>
      </c>
      <c r="G178" s="4">
        <f t="shared" si="36"/>
        <v>0</v>
      </c>
      <c r="H178" s="18">
        <f t="shared" si="40"/>
        <v>0</v>
      </c>
      <c r="I178" s="12">
        <f t="shared" si="37"/>
        <v>0</v>
      </c>
      <c r="J178" s="28">
        <f t="shared" si="38"/>
        <v>0</v>
      </c>
      <c r="K178" s="28">
        <f t="shared" si="39"/>
        <v>0</v>
      </c>
      <c r="L178" s="159"/>
    </row>
    <row r="179" spans="1:12" ht="18" customHeight="1">
      <c r="A179" s="36" t="s">
        <v>1472</v>
      </c>
      <c r="B179" s="18" t="s">
        <v>966</v>
      </c>
      <c r="C179" s="18">
        <v>2675</v>
      </c>
      <c r="D179" s="18">
        <v>300</v>
      </c>
      <c r="E179" s="18">
        <v>2675</v>
      </c>
      <c r="F179" s="18">
        <v>300</v>
      </c>
      <c r="G179" s="4">
        <f t="shared" si="36"/>
        <v>0</v>
      </c>
      <c r="H179" s="18">
        <f t="shared" si="40"/>
        <v>0</v>
      </c>
      <c r="I179" s="12">
        <f t="shared" si="37"/>
        <v>0</v>
      </c>
      <c r="J179" s="28">
        <f t="shared" si="38"/>
        <v>0</v>
      </c>
      <c r="K179" s="28">
        <f t="shared" si="39"/>
        <v>0</v>
      </c>
      <c r="L179" s="159"/>
    </row>
    <row r="180" spans="1:12" ht="18" customHeight="1">
      <c r="A180" s="36" t="s">
        <v>0</v>
      </c>
      <c r="B180" s="18" t="s">
        <v>967</v>
      </c>
      <c r="C180" s="18">
        <v>7857</v>
      </c>
      <c r="D180" s="18">
        <v>395</v>
      </c>
      <c r="E180" s="18">
        <v>7857</v>
      </c>
      <c r="F180" s="18">
        <v>395</v>
      </c>
      <c r="G180" s="4">
        <f t="shared" si="36"/>
        <v>0</v>
      </c>
      <c r="H180" s="18">
        <f t="shared" si="40"/>
        <v>0</v>
      </c>
      <c r="I180" s="12">
        <f t="shared" si="37"/>
        <v>0</v>
      </c>
      <c r="J180" s="28">
        <f t="shared" si="38"/>
        <v>0</v>
      </c>
      <c r="K180" s="28">
        <f t="shared" si="39"/>
        <v>0</v>
      </c>
      <c r="L180" s="159"/>
    </row>
    <row r="181" spans="1:12" ht="18" customHeight="1">
      <c r="A181" s="36" t="s">
        <v>1</v>
      </c>
      <c r="B181" s="18" t="s">
        <v>968</v>
      </c>
      <c r="C181" s="18">
        <v>14745</v>
      </c>
      <c r="D181" s="18">
        <v>924</v>
      </c>
      <c r="E181" s="18">
        <v>14981</v>
      </c>
      <c r="F181" s="18">
        <v>936</v>
      </c>
      <c r="G181" s="4">
        <f t="shared" si="36"/>
        <v>236</v>
      </c>
      <c r="H181" s="18">
        <f t="shared" si="40"/>
        <v>12</v>
      </c>
      <c r="I181" s="12">
        <f t="shared" si="37"/>
        <v>141.6</v>
      </c>
      <c r="J181" s="28">
        <f t="shared" si="38"/>
        <v>31.200000000000003</v>
      </c>
      <c r="K181" s="28">
        <f t="shared" si="39"/>
        <v>172.8</v>
      </c>
      <c r="L181" s="159"/>
    </row>
    <row r="182" spans="1:12" ht="18" customHeight="1">
      <c r="A182" s="36" t="s">
        <v>2</v>
      </c>
      <c r="B182" s="18" t="s">
        <v>969</v>
      </c>
      <c r="C182" s="20">
        <v>19221</v>
      </c>
      <c r="D182" s="18">
        <v>1522</v>
      </c>
      <c r="E182" s="18">
        <v>19852</v>
      </c>
      <c r="F182" s="18">
        <v>1563</v>
      </c>
      <c r="G182" s="4">
        <f t="shared" si="36"/>
        <v>631</v>
      </c>
      <c r="H182" s="18">
        <f t="shared" si="40"/>
        <v>41</v>
      </c>
      <c r="I182" s="12">
        <f t="shared" si="37"/>
        <v>378.59999999999997</v>
      </c>
      <c r="J182" s="28">
        <f t="shared" si="38"/>
        <v>106.60000000000001</v>
      </c>
      <c r="K182" s="28">
        <f t="shared" si="39"/>
        <v>485.2</v>
      </c>
      <c r="L182" s="159"/>
    </row>
    <row r="183" spans="1:12" ht="18" customHeight="1">
      <c r="A183" s="36" t="s">
        <v>3</v>
      </c>
      <c r="B183" s="18" t="s">
        <v>970</v>
      </c>
      <c r="C183" s="18">
        <v>6744</v>
      </c>
      <c r="D183" s="18">
        <v>647</v>
      </c>
      <c r="E183" s="18">
        <v>7327</v>
      </c>
      <c r="F183" s="18">
        <v>802</v>
      </c>
      <c r="G183" s="4">
        <f t="shared" si="36"/>
        <v>583</v>
      </c>
      <c r="H183" s="18">
        <f t="shared" si="40"/>
        <v>155</v>
      </c>
      <c r="I183" s="12">
        <f t="shared" si="37"/>
        <v>349.8</v>
      </c>
      <c r="J183" s="28">
        <f t="shared" si="38"/>
        <v>403</v>
      </c>
      <c r="K183" s="28">
        <f t="shared" si="39"/>
        <v>752.8</v>
      </c>
      <c r="L183" s="159"/>
    </row>
    <row r="184" spans="1:12" ht="18" customHeight="1">
      <c r="A184" s="36" t="s">
        <v>4</v>
      </c>
      <c r="B184" s="18" t="s">
        <v>971</v>
      </c>
      <c r="C184" s="18">
        <v>10476</v>
      </c>
      <c r="D184" s="18">
        <v>806</v>
      </c>
      <c r="E184" s="18">
        <v>10684</v>
      </c>
      <c r="F184" s="18">
        <v>814</v>
      </c>
      <c r="G184" s="4">
        <f t="shared" si="36"/>
        <v>208</v>
      </c>
      <c r="H184" s="18">
        <f t="shared" si="40"/>
        <v>8</v>
      </c>
      <c r="I184" s="12">
        <f t="shared" si="37"/>
        <v>124.8</v>
      </c>
      <c r="J184" s="28">
        <f t="shared" si="38"/>
        <v>20.8</v>
      </c>
      <c r="K184" s="28">
        <f t="shared" si="39"/>
        <v>145.6</v>
      </c>
      <c r="L184" s="159"/>
    </row>
    <row r="185" spans="1:12" ht="18" customHeight="1">
      <c r="A185" s="157" t="s">
        <v>264</v>
      </c>
      <c r="B185" s="157"/>
      <c r="C185" s="18"/>
      <c r="D185" s="18"/>
      <c r="E185" s="18"/>
      <c r="F185" s="18"/>
      <c r="G185" s="18"/>
      <c r="H185" s="18"/>
      <c r="I185" s="12"/>
      <c r="J185" s="28"/>
      <c r="K185" s="28"/>
      <c r="L185" s="159"/>
    </row>
    <row r="186" spans="1:12" ht="25.5">
      <c r="A186" s="161" t="s">
        <v>952</v>
      </c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3"/>
    </row>
    <row r="187" spans="1:12" ht="14.25">
      <c r="A187" s="163" t="s">
        <v>252</v>
      </c>
      <c r="B187" s="163"/>
      <c r="E187" s="163" t="s">
        <v>188</v>
      </c>
      <c r="F187" s="163"/>
      <c r="G187" s="163"/>
      <c r="H187" s="163"/>
      <c r="J187" s="164"/>
      <c r="K187" s="164"/>
      <c r="L187" s="164"/>
    </row>
    <row r="188" spans="1:12" ht="18" customHeight="1">
      <c r="A188" s="160" t="s">
        <v>253</v>
      </c>
      <c r="B188" s="157" t="s">
        <v>254</v>
      </c>
      <c r="C188" s="157" t="s">
        <v>255</v>
      </c>
      <c r="D188" s="157"/>
      <c r="E188" s="157" t="s">
        <v>256</v>
      </c>
      <c r="F188" s="157"/>
      <c r="G188" s="157" t="s">
        <v>257</v>
      </c>
      <c r="H188" s="157"/>
      <c r="I188" s="158" t="s">
        <v>258</v>
      </c>
      <c r="J188" s="158"/>
      <c r="K188" s="158"/>
      <c r="L188" s="157" t="s">
        <v>259</v>
      </c>
    </row>
    <row r="189" spans="1:12" ht="18" customHeight="1">
      <c r="A189" s="160"/>
      <c r="B189" s="157"/>
      <c r="C189" s="18" t="s">
        <v>260</v>
      </c>
      <c r="D189" s="18" t="s">
        <v>261</v>
      </c>
      <c r="E189" s="18" t="s">
        <v>260</v>
      </c>
      <c r="F189" s="18" t="s">
        <v>261</v>
      </c>
      <c r="G189" s="18" t="s">
        <v>260</v>
      </c>
      <c r="H189" s="18" t="s">
        <v>261</v>
      </c>
      <c r="I189" s="28" t="s">
        <v>262</v>
      </c>
      <c r="J189" s="28" t="s">
        <v>263</v>
      </c>
      <c r="K189" s="28" t="s">
        <v>264</v>
      </c>
      <c r="L189" s="157"/>
    </row>
    <row r="190" spans="1:12" ht="18" customHeight="1">
      <c r="A190" s="36" t="s">
        <v>972</v>
      </c>
      <c r="B190" s="18" t="s">
        <v>973</v>
      </c>
      <c r="C190" s="18">
        <v>10165</v>
      </c>
      <c r="D190" s="18">
        <v>1837</v>
      </c>
      <c r="E190" s="18">
        <v>10485</v>
      </c>
      <c r="F190" s="18">
        <v>1867</v>
      </c>
      <c r="G190" s="4">
        <f>E190-C190</f>
        <v>320</v>
      </c>
      <c r="H190" s="18">
        <f>F190-D190</f>
        <v>30</v>
      </c>
      <c r="I190" s="12">
        <f>G190*0.6</f>
        <v>192</v>
      </c>
      <c r="J190" s="28">
        <f>H190*2.6</f>
        <v>78</v>
      </c>
      <c r="K190" s="28">
        <f>J190+I190</f>
        <v>270</v>
      </c>
      <c r="L190" s="159" t="s">
        <v>1534</v>
      </c>
    </row>
    <row r="191" spans="1:12" ht="18" customHeight="1">
      <c r="A191" s="36" t="s">
        <v>974</v>
      </c>
      <c r="B191" s="18" t="s">
        <v>975</v>
      </c>
      <c r="C191" s="18">
        <v>17927</v>
      </c>
      <c r="D191" s="18">
        <v>3570</v>
      </c>
      <c r="E191" s="18">
        <v>19154</v>
      </c>
      <c r="F191" s="18">
        <v>3658</v>
      </c>
      <c r="G191" s="4">
        <f aca="true" t="shared" si="41" ref="G191:G206">E191-C191</f>
        <v>1227</v>
      </c>
      <c r="H191" s="18">
        <f aca="true" t="shared" si="42" ref="H191:H206">F191-D191</f>
        <v>88</v>
      </c>
      <c r="I191" s="12">
        <f aca="true" t="shared" si="43" ref="I191:I206">G191*0.6</f>
        <v>736.1999999999999</v>
      </c>
      <c r="J191" s="28">
        <f aca="true" t="shared" si="44" ref="J191:J206">H191*2.6</f>
        <v>228.8</v>
      </c>
      <c r="K191" s="28">
        <f aca="true" t="shared" si="45" ref="K191:K206">J191+I191</f>
        <v>965</v>
      </c>
      <c r="L191" s="159"/>
    </row>
    <row r="192" spans="1:12" ht="18" customHeight="1">
      <c r="A192" s="36" t="s">
        <v>176</v>
      </c>
      <c r="B192" s="18" t="s">
        <v>976</v>
      </c>
      <c r="C192" s="18">
        <v>5362</v>
      </c>
      <c r="D192" s="18">
        <v>950</v>
      </c>
      <c r="E192" s="18">
        <v>5783</v>
      </c>
      <c r="F192" s="18">
        <v>967</v>
      </c>
      <c r="G192" s="4">
        <f t="shared" si="41"/>
        <v>421</v>
      </c>
      <c r="H192" s="18">
        <f t="shared" si="42"/>
        <v>17</v>
      </c>
      <c r="I192" s="12">
        <f t="shared" si="43"/>
        <v>252.6</v>
      </c>
      <c r="J192" s="28">
        <f t="shared" si="44"/>
        <v>44.2</v>
      </c>
      <c r="K192" s="28">
        <f t="shared" si="45"/>
        <v>296.8</v>
      </c>
      <c r="L192" s="159"/>
    </row>
    <row r="193" spans="1:12" ht="18" customHeight="1">
      <c r="A193" s="36" t="s">
        <v>177</v>
      </c>
      <c r="B193" s="18" t="s">
        <v>977</v>
      </c>
      <c r="C193" s="18">
        <v>1235</v>
      </c>
      <c r="D193" s="18">
        <v>2374</v>
      </c>
      <c r="E193" s="18">
        <v>2326</v>
      </c>
      <c r="F193" s="18">
        <v>2429</v>
      </c>
      <c r="G193" s="4">
        <f t="shared" si="41"/>
        <v>1091</v>
      </c>
      <c r="H193" s="18">
        <f t="shared" si="42"/>
        <v>55</v>
      </c>
      <c r="I193" s="12">
        <f t="shared" si="43"/>
        <v>654.6</v>
      </c>
      <c r="J193" s="28">
        <f t="shared" si="44"/>
        <v>143</v>
      </c>
      <c r="K193" s="28">
        <f t="shared" si="45"/>
        <v>797.6</v>
      </c>
      <c r="L193" s="159"/>
    </row>
    <row r="194" spans="1:12" ht="18" customHeight="1">
      <c r="A194" s="92" t="s">
        <v>178</v>
      </c>
      <c r="B194" s="91" t="s">
        <v>1535</v>
      </c>
      <c r="C194" s="91">
        <v>8032</v>
      </c>
      <c r="D194" s="91">
        <v>3460</v>
      </c>
      <c r="E194" s="91">
        <v>10572</v>
      </c>
      <c r="F194" s="118">
        <v>3686</v>
      </c>
      <c r="G194" s="4">
        <f>E194-C194</f>
        <v>2540</v>
      </c>
      <c r="H194" s="18">
        <f>F194-D194</f>
        <v>226</v>
      </c>
      <c r="I194" s="12">
        <f t="shared" si="43"/>
        <v>1524</v>
      </c>
      <c r="J194" s="28">
        <f t="shared" si="44"/>
        <v>587.6</v>
      </c>
      <c r="K194" s="28">
        <f t="shared" si="45"/>
        <v>2111.6</v>
      </c>
      <c r="L194" s="159"/>
    </row>
    <row r="195" spans="1:12" ht="18" customHeight="1">
      <c r="A195" s="36" t="s">
        <v>179</v>
      </c>
      <c r="B195" s="18" t="s">
        <v>978</v>
      </c>
      <c r="C195" s="18">
        <v>8065</v>
      </c>
      <c r="D195" s="18">
        <v>539</v>
      </c>
      <c r="E195" s="18">
        <v>8989</v>
      </c>
      <c r="F195" s="18">
        <v>570</v>
      </c>
      <c r="G195" s="4">
        <f t="shared" si="41"/>
        <v>924</v>
      </c>
      <c r="H195" s="18">
        <f t="shared" si="42"/>
        <v>31</v>
      </c>
      <c r="I195" s="12">
        <f t="shared" si="43"/>
        <v>554.4</v>
      </c>
      <c r="J195" s="28">
        <f t="shared" si="44"/>
        <v>80.60000000000001</v>
      </c>
      <c r="K195" s="28">
        <f t="shared" si="45"/>
        <v>635</v>
      </c>
      <c r="L195" s="159"/>
    </row>
    <row r="196" spans="1:12" ht="18" customHeight="1">
      <c r="A196" s="36" t="s">
        <v>180</v>
      </c>
      <c r="B196" s="18" t="s">
        <v>979</v>
      </c>
      <c r="C196" s="18">
        <v>13085</v>
      </c>
      <c r="D196" s="18">
        <v>1708</v>
      </c>
      <c r="E196" s="18">
        <v>13340</v>
      </c>
      <c r="F196" s="18">
        <v>1720</v>
      </c>
      <c r="G196" s="4">
        <f t="shared" si="41"/>
        <v>255</v>
      </c>
      <c r="H196" s="18">
        <f t="shared" si="42"/>
        <v>12</v>
      </c>
      <c r="I196" s="12">
        <f t="shared" si="43"/>
        <v>153</v>
      </c>
      <c r="J196" s="28">
        <f t="shared" si="44"/>
        <v>31.200000000000003</v>
      </c>
      <c r="K196" s="28">
        <f t="shared" si="45"/>
        <v>184.2</v>
      </c>
      <c r="L196" s="159"/>
    </row>
    <row r="197" spans="1:12" ht="18" customHeight="1">
      <c r="A197" s="36" t="s">
        <v>181</v>
      </c>
      <c r="B197" s="18" t="s">
        <v>980</v>
      </c>
      <c r="C197" s="18">
        <v>33531</v>
      </c>
      <c r="D197" s="18">
        <v>1895</v>
      </c>
      <c r="E197" s="18">
        <v>35363</v>
      </c>
      <c r="F197" s="18">
        <v>1956</v>
      </c>
      <c r="G197" s="4">
        <f t="shared" si="41"/>
        <v>1832</v>
      </c>
      <c r="H197" s="18">
        <f t="shared" si="42"/>
        <v>61</v>
      </c>
      <c r="I197" s="12">
        <f t="shared" si="43"/>
        <v>1099.2</v>
      </c>
      <c r="J197" s="28">
        <f t="shared" si="44"/>
        <v>158.6</v>
      </c>
      <c r="K197" s="28">
        <f t="shared" si="45"/>
        <v>1257.8</v>
      </c>
      <c r="L197" s="159"/>
    </row>
    <row r="198" spans="1:12" ht="18" customHeight="1">
      <c r="A198" s="36" t="s">
        <v>182</v>
      </c>
      <c r="B198" s="18" t="s">
        <v>981</v>
      </c>
      <c r="C198" s="18">
        <v>27477</v>
      </c>
      <c r="D198" s="18">
        <v>1385</v>
      </c>
      <c r="E198" s="18">
        <v>29645</v>
      </c>
      <c r="F198" s="18">
        <v>1412</v>
      </c>
      <c r="G198" s="4">
        <f t="shared" si="41"/>
        <v>2168</v>
      </c>
      <c r="H198" s="18">
        <f t="shared" si="42"/>
        <v>27</v>
      </c>
      <c r="I198" s="12">
        <f t="shared" si="43"/>
        <v>1300.8</v>
      </c>
      <c r="J198" s="28">
        <f t="shared" si="44"/>
        <v>70.2</v>
      </c>
      <c r="K198" s="28">
        <f t="shared" si="45"/>
        <v>1371</v>
      </c>
      <c r="L198" s="159"/>
    </row>
    <row r="199" spans="1:12" ht="18" customHeight="1">
      <c r="A199" s="36" t="s">
        <v>183</v>
      </c>
      <c r="B199" s="18" t="s">
        <v>982</v>
      </c>
      <c r="C199" s="18">
        <v>30087</v>
      </c>
      <c r="D199" s="18">
        <v>1683</v>
      </c>
      <c r="E199" s="18">
        <v>31422</v>
      </c>
      <c r="F199" s="18">
        <v>1785</v>
      </c>
      <c r="G199" s="4">
        <f t="shared" si="41"/>
        <v>1335</v>
      </c>
      <c r="H199" s="18">
        <f t="shared" si="42"/>
        <v>102</v>
      </c>
      <c r="I199" s="12">
        <f t="shared" si="43"/>
        <v>801</v>
      </c>
      <c r="J199" s="28">
        <f t="shared" si="44"/>
        <v>265.2</v>
      </c>
      <c r="K199" s="28">
        <f t="shared" si="45"/>
        <v>1066.2</v>
      </c>
      <c r="L199" s="159"/>
    </row>
    <row r="200" spans="1:12" ht="18" customHeight="1">
      <c r="A200" s="36" t="s">
        <v>14</v>
      </c>
      <c r="B200" s="18" t="s">
        <v>983</v>
      </c>
      <c r="C200" s="18">
        <v>13459</v>
      </c>
      <c r="D200" s="18">
        <v>1129</v>
      </c>
      <c r="E200" s="18">
        <v>13861</v>
      </c>
      <c r="F200" s="18">
        <v>1151</v>
      </c>
      <c r="G200" s="4">
        <f t="shared" si="41"/>
        <v>402</v>
      </c>
      <c r="H200" s="18">
        <f t="shared" si="42"/>
        <v>22</v>
      </c>
      <c r="I200" s="12">
        <f t="shared" si="43"/>
        <v>241.2</v>
      </c>
      <c r="J200" s="28">
        <f t="shared" si="44"/>
        <v>57.2</v>
      </c>
      <c r="K200" s="28">
        <f t="shared" si="45"/>
        <v>298.4</v>
      </c>
      <c r="L200" s="159"/>
    </row>
    <row r="201" spans="1:12" ht="18" customHeight="1">
      <c r="A201" s="36" t="s">
        <v>15</v>
      </c>
      <c r="B201" s="18" t="s">
        <v>984</v>
      </c>
      <c r="C201" s="18">
        <v>18615</v>
      </c>
      <c r="D201" s="18">
        <v>916</v>
      </c>
      <c r="E201" s="18">
        <v>19792</v>
      </c>
      <c r="F201" s="18">
        <v>957</v>
      </c>
      <c r="G201" s="4">
        <f t="shared" si="41"/>
        <v>1177</v>
      </c>
      <c r="H201" s="18">
        <f t="shared" si="42"/>
        <v>41</v>
      </c>
      <c r="I201" s="12">
        <f t="shared" si="43"/>
        <v>706.1999999999999</v>
      </c>
      <c r="J201" s="28">
        <f t="shared" si="44"/>
        <v>106.60000000000001</v>
      </c>
      <c r="K201" s="28">
        <f t="shared" si="45"/>
        <v>812.8</v>
      </c>
      <c r="L201" s="159"/>
    </row>
    <row r="202" spans="1:12" ht="18" customHeight="1">
      <c r="A202" s="36" t="s">
        <v>16</v>
      </c>
      <c r="B202" s="4" t="s">
        <v>985</v>
      </c>
      <c r="C202" s="18">
        <v>8001</v>
      </c>
      <c r="D202" s="18">
        <v>769</v>
      </c>
      <c r="E202" s="18">
        <v>8349</v>
      </c>
      <c r="F202" s="18">
        <v>769</v>
      </c>
      <c r="G202" s="4">
        <f t="shared" si="41"/>
        <v>348</v>
      </c>
      <c r="H202" s="18">
        <f t="shared" si="42"/>
        <v>0</v>
      </c>
      <c r="I202" s="12">
        <f t="shared" si="43"/>
        <v>208.79999999999998</v>
      </c>
      <c r="J202" s="28">
        <f t="shared" si="44"/>
        <v>0</v>
      </c>
      <c r="K202" s="28">
        <f t="shared" si="45"/>
        <v>208.79999999999998</v>
      </c>
      <c r="L202" s="159"/>
    </row>
    <row r="203" spans="1:12" ht="18" customHeight="1">
      <c r="A203" s="36" t="s">
        <v>1314</v>
      </c>
      <c r="B203" s="18" t="s">
        <v>986</v>
      </c>
      <c r="C203" s="18">
        <v>3466</v>
      </c>
      <c r="D203" s="18">
        <v>100</v>
      </c>
      <c r="E203" s="18">
        <v>4062</v>
      </c>
      <c r="F203" s="18">
        <v>121</v>
      </c>
      <c r="G203" s="4">
        <f t="shared" si="41"/>
        <v>596</v>
      </c>
      <c r="H203" s="18">
        <f t="shared" si="42"/>
        <v>21</v>
      </c>
      <c r="I203" s="12">
        <f t="shared" si="43"/>
        <v>357.59999999999997</v>
      </c>
      <c r="J203" s="28">
        <f t="shared" si="44"/>
        <v>54.6</v>
      </c>
      <c r="K203" s="28">
        <f t="shared" si="45"/>
        <v>412.2</v>
      </c>
      <c r="L203" s="159"/>
    </row>
    <row r="204" spans="1:12" ht="18" customHeight="1">
      <c r="A204" s="36" t="s">
        <v>1315</v>
      </c>
      <c r="B204" s="18" t="s">
        <v>987</v>
      </c>
      <c r="C204" s="18">
        <v>16216</v>
      </c>
      <c r="D204" s="18">
        <v>3090</v>
      </c>
      <c r="E204" s="18">
        <v>16891</v>
      </c>
      <c r="F204" s="20">
        <v>3126</v>
      </c>
      <c r="G204" s="4">
        <f t="shared" si="41"/>
        <v>675</v>
      </c>
      <c r="H204" s="18">
        <f t="shared" si="42"/>
        <v>36</v>
      </c>
      <c r="I204" s="12">
        <f t="shared" si="43"/>
        <v>405</v>
      </c>
      <c r="J204" s="28">
        <f t="shared" si="44"/>
        <v>93.60000000000001</v>
      </c>
      <c r="K204" s="28">
        <f t="shared" si="45"/>
        <v>498.6</v>
      </c>
      <c r="L204" s="159"/>
    </row>
    <row r="205" spans="1:12" ht="18" customHeight="1">
      <c r="A205" s="36" t="s">
        <v>1316</v>
      </c>
      <c r="B205" s="4" t="s">
        <v>988</v>
      </c>
      <c r="C205" s="18">
        <v>9325</v>
      </c>
      <c r="D205" s="18">
        <v>725</v>
      </c>
      <c r="E205" s="18">
        <v>9375</v>
      </c>
      <c r="F205" s="18">
        <v>728</v>
      </c>
      <c r="G205" s="4">
        <f t="shared" si="41"/>
        <v>50</v>
      </c>
      <c r="H205" s="18">
        <f t="shared" si="42"/>
        <v>3</v>
      </c>
      <c r="I205" s="12">
        <f t="shared" si="43"/>
        <v>30</v>
      </c>
      <c r="J205" s="28">
        <f t="shared" si="44"/>
        <v>7.800000000000001</v>
      </c>
      <c r="K205" s="28">
        <f t="shared" si="45"/>
        <v>37.8</v>
      </c>
      <c r="L205" s="159"/>
    </row>
    <row r="206" spans="1:12" s="20" customFormat="1" ht="18" customHeight="1">
      <c r="A206" s="92" t="s">
        <v>1317</v>
      </c>
      <c r="B206" s="4" t="s">
        <v>1532</v>
      </c>
      <c r="C206" s="18">
        <v>14162</v>
      </c>
      <c r="D206" s="23">
        <v>115</v>
      </c>
      <c r="E206" s="18">
        <v>15688</v>
      </c>
      <c r="F206" s="18">
        <v>139</v>
      </c>
      <c r="G206" s="4">
        <f t="shared" si="41"/>
        <v>1526</v>
      </c>
      <c r="H206" s="18">
        <f t="shared" si="42"/>
        <v>24</v>
      </c>
      <c r="I206" s="12">
        <f t="shared" si="43"/>
        <v>915.6</v>
      </c>
      <c r="J206" s="28">
        <f t="shared" si="44"/>
        <v>62.400000000000006</v>
      </c>
      <c r="K206" s="28">
        <f t="shared" si="45"/>
        <v>978</v>
      </c>
      <c r="L206" s="159"/>
    </row>
    <row r="207" spans="1:12" ht="18" customHeight="1">
      <c r="A207" s="157" t="s">
        <v>264</v>
      </c>
      <c r="B207" s="157"/>
      <c r="C207" s="30"/>
      <c r="D207" s="30"/>
      <c r="E207" s="18"/>
      <c r="F207" s="18"/>
      <c r="G207" s="30"/>
      <c r="H207" s="30"/>
      <c r="I207" s="37"/>
      <c r="J207" s="37"/>
      <c r="K207" s="37"/>
      <c r="L207" s="159"/>
    </row>
    <row r="208" spans="1:12" ht="18" customHeight="1">
      <c r="A208" s="157" t="s">
        <v>989</v>
      </c>
      <c r="B208" s="157"/>
      <c r="C208" s="30"/>
      <c r="D208" s="30"/>
      <c r="E208" s="18"/>
      <c r="F208" s="18"/>
      <c r="G208" s="30"/>
      <c r="H208" s="30"/>
      <c r="I208" s="37"/>
      <c r="J208" s="37"/>
      <c r="K208" s="37"/>
      <c r="L208" s="159"/>
    </row>
    <row r="212" spans="10:12" ht="14.25">
      <c r="J212" s="165"/>
      <c r="K212" s="165"/>
      <c r="L212" s="165"/>
    </row>
  </sheetData>
  <sheetProtection/>
  <mergeCells count="119">
    <mergeCell ref="J212:L212"/>
    <mergeCell ref="A207:B207"/>
    <mergeCell ref="G188:H188"/>
    <mergeCell ref="I188:K188"/>
    <mergeCell ref="L188:L189"/>
    <mergeCell ref="L190:L208"/>
    <mergeCell ref="A188:A189"/>
    <mergeCell ref="B188:B189"/>
    <mergeCell ref="C188:D188"/>
    <mergeCell ref="E188:F188"/>
    <mergeCell ref="A208:B208"/>
    <mergeCell ref="A185:B185"/>
    <mergeCell ref="A186:L186"/>
    <mergeCell ref="A187:B187"/>
    <mergeCell ref="E187:H187"/>
    <mergeCell ref="J187:L187"/>
    <mergeCell ref="G165:H165"/>
    <mergeCell ref="I165:K165"/>
    <mergeCell ref="L165:L166"/>
    <mergeCell ref="L167:L185"/>
    <mergeCell ref="A165:A166"/>
    <mergeCell ref="B165:B166"/>
    <mergeCell ref="C165:D165"/>
    <mergeCell ref="E165:F165"/>
    <mergeCell ref="A161:B161"/>
    <mergeCell ref="A163:L163"/>
    <mergeCell ref="A164:B164"/>
    <mergeCell ref="E164:H164"/>
    <mergeCell ref="J164:L164"/>
    <mergeCell ref="L144:L161"/>
    <mergeCell ref="E141:H141"/>
    <mergeCell ref="J141:L141"/>
    <mergeCell ref="A141:B141"/>
    <mergeCell ref="I142:K142"/>
    <mergeCell ref="L142:L143"/>
    <mergeCell ref="A142:A143"/>
    <mergeCell ref="B142:B143"/>
    <mergeCell ref="C142:D142"/>
    <mergeCell ref="E142:F142"/>
    <mergeCell ref="G142:H142"/>
    <mergeCell ref="I119:K119"/>
    <mergeCell ref="L119:L120"/>
    <mergeCell ref="L121:L139"/>
    <mergeCell ref="A140:L140"/>
    <mergeCell ref="A139:B139"/>
    <mergeCell ref="A119:A120"/>
    <mergeCell ref="B119:B120"/>
    <mergeCell ref="C119:D119"/>
    <mergeCell ref="E119:F119"/>
    <mergeCell ref="G119:H119"/>
    <mergeCell ref="A117:L117"/>
    <mergeCell ref="A118:B118"/>
    <mergeCell ref="E118:H118"/>
    <mergeCell ref="J118:L118"/>
    <mergeCell ref="A1:L1"/>
    <mergeCell ref="A2:B2"/>
    <mergeCell ref="E2:H2"/>
    <mergeCell ref="J2:L2"/>
    <mergeCell ref="A3:A4"/>
    <mergeCell ref="B3:B4"/>
    <mergeCell ref="C3:D3"/>
    <mergeCell ref="E3:F3"/>
    <mergeCell ref="G3:H3"/>
    <mergeCell ref="I3:K3"/>
    <mergeCell ref="L3:L4"/>
    <mergeCell ref="L5:L23"/>
    <mergeCell ref="A23:B23"/>
    <mergeCell ref="A24:L24"/>
    <mergeCell ref="A25:B25"/>
    <mergeCell ref="E25:H25"/>
    <mergeCell ref="J25:L25"/>
    <mergeCell ref="A26:A27"/>
    <mergeCell ref="B26:B27"/>
    <mergeCell ref="C26:D26"/>
    <mergeCell ref="E26:F26"/>
    <mergeCell ref="G26:H26"/>
    <mergeCell ref="I26:K26"/>
    <mergeCell ref="L26:L27"/>
    <mergeCell ref="L28:L46"/>
    <mergeCell ref="A46:B46"/>
    <mergeCell ref="A47:L47"/>
    <mergeCell ref="A48:B48"/>
    <mergeCell ref="E48:H48"/>
    <mergeCell ref="J48:L48"/>
    <mergeCell ref="L49:L50"/>
    <mergeCell ref="L51:L70"/>
    <mergeCell ref="A70:B70"/>
    <mergeCell ref="A71:L71"/>
    <mergeCell ref="G49:H49"/>
    <mergeCell ref="I49:K49"/>
    <mergeCell ref="A49:A50"/>
    <mergeCell ref="B49:B50"/>
    <mergeCell ref="C49:D49"/>
    <mergeCell ref="E49:F49"/>
    <mergeCell ref="A72:B72"/>
    <mergeCell ref="E72:H72"/>
    <mergeCell ref="J72:L72"/>
    <mergeCell ref="L73:L74"/>
    <mergeCell ref="A73:A74"/>
    <mergeCell ref="B73:B74"/>
    <mergeCell ref="C73:D73"/>
    <mergeCell ref="E73:F73"/>
    <mergeCell ref="G73:H73"/>
    <mergeCell ref="I73:K73"/>
    <mergeCell ref="L75:L93"/>
    <mergeCell ref="A93:B93"/>
    <mergeCell ref="A94:L94"/>
    <mergeCell ref="A95:B95"/>
    <mergeCell ref="E95:H95"/>
    <mergeCell ref="J95:L95"/>
    <mergeCell ref="A116:B116"/>
    <mergeCell ref="G96:H96"/>
    <mergeCell ref="I96:K96"/>
    <mergeCell ref="L96:L97"/>
    <mergeCell ref="L98:L116"/>
    <mergeCell ref="A96:A97"/>
    <mergeCell ref="B96:B97"/>
    <mergeCell ref="C96:D96"/>
    <mergeCell ref="E96:F9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7"/>
  <sheetViews>
    <sheetView zoomScalePageLayoutView="0" workbookViewId="0" topLeftCell="A250">
      <selection activeCell="S73" sqref="S73"/>
    </sheetView>
  </sheetViews>
  <sheetFormatPr defaultColWidth="9.00390625" defaultRowHeight="14.25"/>
  <cols>
    <col min="1" max="1" width="7.50390625" style="20" bestFit="1" customWidth="1"/>
    <col min="2" max="2" width="12.375" style="20" customWidth="1"/>
    <col min="3" max="3" width="6.00390625" style="20" customWidth="1"/>
    <col min="4" max="9" width="9.00390625" style="20" customWidth="1"/>
    <col min="10" max="10" width="10.00390625" style="40" bestFit="1" customWidth="1"/>
    <col min="11" max="12" width="11.00390625" style="40" bestFit="1" customWidth="1"/>
    <col min="13" max="13" width="9.625" style="20" customWidth="1"/>
    <col min="14" max="16384" width="9.00390625" style="20" customWidth="1"/>
  </cols>
  <sheetData>
    <row r="1" spans="1:13" ht="25.5">
      <c r="A1" s="161" t="s">
        <v>996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ht="21" customHeight="1">
      <c r="A2" s="163" t="s">
        <v>252</v>
      </c>
      <c r="B2" s="163"/>
      <c r="F2" s="163" t="s">
        <v>62</v>
      </c>
      <c r="G2" s="163"/>
      <c r="H2" s="163"/>
      <c r="I2" s="163"/>
      <c r="K2" s="164"/>
      <c r="L2" s="164"/>
      <c r="M2" s="164"/>
    </row>
    <row r="3" spans="1:13" ht="21" customHeight="1">
      <c r="A3" s="169" t="s">
        <v>997</v>
      </c>
      <c r="B3" s="157" t="s">
        <v>254</v>
      </c>
      <c r="C3" s="169" t="s">
        <v>998</v>
      </c>
      <c r="D3" s="157" t="s">
        <v>255</v>
      </c>
      <c r="E3" s="157"/>
      <c r="F3" s="157" t="s">
        <v>256</v>
      </c>
      <c r="G3" s="157"/>
      <c r="H3" s="157" t="s">
        <v>257</v>
      </c>
      <c r="I3" s="157"/>
      <c r="J3" s="158" t="s">
        <v>258</v>
      </c>
      <c r="K3" s="158"/>
      <c r="L3" s="158"/>
      <c r="M3" s="157" t="s">
        <v>259</v>
      </c>
    </row>
    <row r="4" spans="1:13" ht="21" customHeight="1">
      <c r="A4" s="171"/>
      <c r="B4" s="157"/>
      <c r="C4" s="171"/>
      <c r="D4" s="18" t="s">
        <v>260</v>
      </c>
      <c r="E4" s="18" t="s">
        <v>261</v>
      </c>
      <c r="F4" s="18" t="s">
        <v>260</v>
      </c>
      <c r="G4" s="18" t="s">
        <v>261</v>
      </c>
      <c r="H4" s="18" t="s">
        <v>260</v>
      </c>
      <c r="I4" s="18" t="s">
        <v>261</v>
      </c>
      <c r="J4" s="28" t="s">
        <v>262</v>
      </c>
      <c r="K4" s="28" t="s">
        <v>263</v>
      </c>
      <c r="L4" s="28" t="s">
        <v>264</v>
      </c>
      <c r="M4" s="157"/>
    </row>
    <row r="5" spans="1:13" ht="21" customHeight="1">
      <c r="A5" s="36" t="s">
        <v>265</v>
      </c>
      <c r="B5" s="14"/>
      <c r="C5" s="14"/>
      <c r="D5" s="18"/>
      <c r="E5" s="14"/>
      <c r="F5" s="18"/>
      <c r="G5" s="18"/>
      <c r="H5" s="18"/>
      <c r="I5" s="18"/>
      <c r="J5" s="28"/>
      <c r="K5" s="28"/>
      <c r="L5" s="28"/>
      <c r="M5" s="159" t="s">
        <v>63</v>
      </c>
    </row>
    <row r="6" spans="1:13" ht="21" customHeight="1">
      <c r="A6" s="36" t="s">
        <v>267</v>
      </c>
      <c r="B6" s="14" t="s">
        <v>907</v>
      </c>
      <c r="C6" s="14" t="s">
        <v>908</v>
      </c>
      <c r="D6" s="18"/>
      <c r="E6" s="18">
        <v>641</v>
      </c>
      <c r="F6" s="18"/>
      <c r="G6" s="18">
        <v>673</v>
      </c>
      <c r="H6" s="18"/>
      <c r="I6" s="18">
        <f>G6-E6</f>
        <v>32</v>
      </c>
      <c r="J6" s="28"/>
      <c r="K6" s="28">
        <f>I6*2.57</f>
        <v>82.24</v>
      </c>
      <c r="L6" s="28">
        <f>K6+J6</f>
        <v>82.24</v>
      </c>
      <c r="M6" s="159"/>
    </row>
    <row r="7" spans="1:13" ht="21" customHeight="1">
      <c r="A7" s="36" t="s">
        <v>104</v>
      </c>
      <c r="B7" s="14" t="s">
        <v>999</v>
      </c>
      <c r="C7" s="14"/>
      <c r="D7" s="18"/>
      <c r="E7" s="18">
        <v>2331</v>
      </c>
      <c r="F7" s="18"/>
      <c r="G7" s="18">
        <v>2339</v>
      </c>
      <c r="H7" s="4"/>
      <c r="I7" s="18">
        <f aca="true" t="shared" si="0" ref="I7:I21">G7-E7</f>
        <v>8</v>
      </c>
      <c r="J7" s="12"/>
      <c r="K7" s="28">
        <f aca="true" t="shared" si="1" ref="K7:K21">I7*2.57</f>
        <v>20.56</v>
      </c>
      <c r="L7" s="28">
        <f aca="true" t="shared" si="2" ref="L7:L21">K7+J7</f>
        <v>20.56</v>
      </c>
      <c r="M7" s="159"/>
    </row>
    <row r="8" spans="1:13" ht="21" customHeight="1">
      <c r="A8" s="36" t="s">
        <v>105</v>
      </c>
      <c r="B8" s="14" t="s">
        <v>1000</v>
      </c>
      <c r="C8" s="53"/>
      <c r="D8" s="18" t="s">
        <v>1001</v>
      </c>
      <c r="E8" s="18">
        <v>1314</v>
      </c>
      <c r="F8" s="18"/>
      <c r="G8" s="18">
        <v>1314</v>
      </c>
      <c r="H8" s="4"/>
      <c r="I8" s="18">
        <f t="shared" si="0"/>
        <v>0</v>
      </c>
      <c r="J8" s="12"/>
      <c r="K8" s="28">
        <f t="shared" si="1"/>
        <v>0</v>
      </c>
      <c r="L8" s="28">
        <f t="shared" si="2"/>
        <v>0</v>
      </c>
      <c r="M8" s="159"/>
    </row>
    <row r="9" spans="1:13" ht="21" customHeight="1">
      <c r="A9" s="36" t="s">
        <v>106</v>
      </c>
      <c r="B9" s="14" t="s">
        <v>1002</v>
      </c>
      <c r="C9" s="14"/>
      <c r="D9" s="18" t="s">
        <v>1001</v>
      </c>
      <c r="E9" s="18"/>
      <c r="F9" s="18"/>
      <c r="G9" s="18" t="s">
        <v>1001</v>
      </c>
      <c r="H9" s="4"/>
      <c r="I9" s="18"/>
      <c r="J9" s="12"/>
      <c r="K9" s="28">
        <f t="shared" si="1"/>
        <v>0</v>
      </c>
      <c r="L9" s="28">
        <f t="shared" si="2"/>
        <v>0</v>
      </c>
      <c r="M9" s="159"/>
    </row>
    <row r="10" spans="1:13" ht="21" customHeight="1">
      <c r="A10" s="36" t="s">
        <v>107</v>
      </c>
      <c r="B10" s="14" t="s">
        <v>1003</v>
      </c>
      <c r="C10" s="14"/>
      <c r="D10" s="18"/>
      <c r="E10" s="18">
        <v>3180</v>
      </c>
      <c r="F10" s="18"/>
      <c r="G10" s="18">
        <v>3208</v>
      </c>
      <c r="H10" s="4"/>
      <c r="I10" s="18">
        <f t="shared" si="0"/>
        <v>28</v>
      </c>
      <c r="J10" s="12"/>
      <c r="K10" s="28">
        <f t="shared" si="1"/>
        <v>71.96</v>
      </c>
      <c r="L10" s="28">
        <f t="shared" si="2"/>
        <v>71.96</v>
      </c>
      <c r="M10" s="159"/>
    </row>
    <row r="11" spans="1:13" ht="21" customHeight="1">
      <c r="A11" s="92" t="s">
        <v>108</v>
      </c>
      <c r="B11" s="93" t="s">
        <v>903</v>
      </c>
      <c r="C11" s="93"/>
      <c r="D11" s="91"/>
      <c r="E11" s="91">
        <v>618</v>
      </c>
      <c r="F11" s="91"/>
      <c r="G11" s="18">
        <v>632</v>
      </c>
      <c r="H11" s="4"/>
      <c r="I11" s="18">
        <f t="shared" si="0"/>
        <v>14</v>
      </c>
      <c r="J11" s="12"/>
      <c r="K11" s="28">
        <f t="shared" si="1"/>
        <v>35.98</v>
      </c>
      <c r="L11" s="28">
        <f t="shared" si="2"/>
        <v>35.98</v>
      </c>
      <c r="M11" s="159"/>
    </row>
    <row r="12" spans="1:13" ht="21" customHeight="1">
      <c r="A12" s="36" t="s">
        <v>109</v>
      </c>
      <c r="B12" s="14" t="s">
        <v>1004</v>
      </c>
      <c r="C12" s="14"/>
      <c r="D12" s="18"/>
      <c r="E12" s="18">
        <v>4657</v>
      </c>
      <c r="F12" s="18"/>
      <c r="G12" s="18">
        <v>4672</v>
      </c>
      <c r="H12" s="4"/>
      <c r="I12" s="18">
        <f t="shared" si="0"/>
        <v>15</v>
      </c>
      <c r="J12" s="12"/>
      <c r="K12" s="28">
        <f t="shared" si="1"/>
        <v>38.55</v>
      </c>
      <c r="L12" s="28">
        <f t="shared" si="2"/>
        <v>38.55</v>
      </c>
      <c r="M12" s="159"/>
    </row>
    <row r="13" spans="1:13" ht="21" customHeight="1">
      <c r="A13" s="36" t="s">
        <v>110</v>
      </c>
      <c r="B13" s="14" t="s">
        <v>1005</v>
      </c>
      <c r="C13" s="14"/>
      <c r="D13" s="18"/>
      <c r="E13" s="18">
        <v>5527</v>
      </c>
      <c r="F13" s="18"/>
      <c r="G13" s="18">
        <v>5548</v>
      </c>
      <c r="H13" s="4"/>
      <c r="I13" s="18">
        <f t="shared" si="0"/>
        <v>21</v>
      </c>
      <c r="J13" s="12"/>
      <c r="K13" s="28">
        <f t="shared" si="1"/>
        <v>53.97</v>
      </c>
      <c r="L13" s="28">
        <f t="shared" si="2"/>
        <v>53.97</v>
      </c>
      <c r="M13" s="159"/>
    </row>
    <row r="14" spans="1:13" ht="21" customHeight="1">
      <c r="A14" s="36" t="s">
        <v>111</v>
      </c>
      <c r="B14" s="14" t="s">
        <v>1006</v>
      </c>
      <c r="C14" s="14"/>
      <c r="D14" s="18"/>
      <c r="E14" s="18">
        <v>4314</v>
      </c>
      <c r="F14" s="18"/>
      <c r="G14" s="18">
        <v>4332</v>
      </c>
      <c r="H14" s="4"/>
      <c r="I14" s="18">
        <f t="shared" si="0"/>
        <v>18</v>
      </c>
      <c r="J14" s="12"/>
      <c r="K14" s="28">
        <f t="shared" si="1"/>
        <v>46.26</v>
      </c>
      <c r="L14" s="28">
        <f t="shared" si="2"/>
        <v>46.26</v>
      </c>
      <c r="M14" s="159"/>
    </row>
    <row r="15" spans="1:13" ht="21" customHeight="1">
      <c r="A15" s="36" t="s">
        <v>1416</v>
      </c>
      <c r="B15" s="14" t="s">
        <v>1007</v>
      </c>
      <c r="C15" s="14"/>
      <c r="D15" s="18"/>
      <c r="E15" s="18">
        <v>6640</v>
      </c>
      <c r="F15" s="18"/>
      <c r="G15" s="18">
        <v>6660</v>
      </c>
      <c r="H15" s="4"/>
      <c r="I15" s="18">
        <f t="shared" si="0"/>
        <v>20</v>
      </c>
      <c r="J15" s="12"/>
      <c r="K15" s="28">
        <f t="shared" si="1"/>
        <v>51.4</v>
      </c>
      <c r="L15" s="28">
        <f t="shared" si="2"/>
        <v>51.4</v>
      </c>
      <c r="M15" s="159"/>
    </row>
    <row r="16" spans="1:13" ht="21" customHeight="1">
      <c r="A16" s="36" t="s">
        <v>1417</v>
      </c>
      <c r="B16" s="14" t="s">
        <v>1008</v>
      </c>
      <c r="C16" s="14"/>
      <c r="D16" s="18" t="s">
        <v>1001</v>
      </c>
      <c r="E16" s="18"/>
      <c r="F16" s="18"/>
      <c r="G16" s="18" t="s">
        <v>1001</v>
      </c>
      <c r="H16" s="4"/>
      <c r="I16" s="18"/>
      <c r="J16" s="12"/>
      <c r="K16" s="28">
        <f t="shared" si="1"/>
        <v>0</v>
      </c>
      <c r="L16" s="28">
        <f t="shared" si="2"/>
        <v>0</v>
      </c>
      <c r="M16" s="159"/>
    </row>
    <row r="17" spans="1:13" ht="21" customHeight="1">
      <c r="A17" s="36" t="s">
        <v>1418</v>
      </c>
      <c r="B17" s="14" t="s">
        <v>1009</v>
      </c>
      <c r="C17" s="14"/>
      <c r="D17" s="18"/>
      <c r="E17" s="18">
        <v>199</v>
      </c>
      <c r="F17" s="18"/>
      <c r="G17" s="18">
        <v>217</v>
      </c>
      <c r="H17" s="4"/>
      <c r="I17" s="18">
        <f t="shared" si="0"/>
        <v>18</v>
      </c>
      <c r="J17" s="12"/>
      <c r="K17" s="28">
        <f t="shared" si="1"/>
        <v>46.26</v>
      </c>
      <c r="L17" s="28">
        <f t="shared" si="2"/>
        <v>46.26</v>
      </c>
      <c r="M17" s="159"/>
    </row>
    <row r="18" spans="1:13" ht="21" customHeight="1">
      <c r="A18" s="36" t="s">
        <v>1419</v>
      </c>
      <c r="B18" s="14" t="s">
        <v>1010</v>
      </c>
      <c r="C18" s="14"/>
      <c r="D18" s="18"/>
      <c r="E18" s="18">
        <v>628</v>
      </c>
      <c r="F18" s="18"/>
      <c r="G18" s="18">
        <v>666</v>
      </c>
      <c r="H18" s="4"/>
      <c r="I18" s="18">
        <f t="shared" si="0"/>
        <v>38</v>
      </c>
      <c r="J18" s="12"/>
      <c r="K18" s="28">
        <f t="shared" si="1"/>
        <v>97.66</v>
      </c>
      <c r="L18" s="28">
        <f t="shared" si="2"/>
        <v>97.66</v>
      </c>
      <c r="M18" s="159"/>
    </row>
    <row r="19" spans="1:13" ht="21" customHeight="1">
      <c r="A19" s="36" t="s">
        <v>1421</v>
      </c>
      <c r="B19" s="14" t="s">
        <v>1011</v>
      </c>
      <c r="C19" s="14"/>
      <c r="D19" s="18"/>
      <c r="E19" s="18">
        <v>877</v>
      </c>
      <c r="F19" s="18"/>
      <c r="G19" s="18">
        <v>922</v>
      </c>
      <c r="H19" s="4"/>
      <c r="I19" s="18">
        <f t="shared" si="0"/>
        <v>45</v>
      </c>
      <c r="J19" s="12"/>
      <c r="K19" s="28">
        <f t="shared" si="1"/>
        <v>115.64999999999999</v>
      </c>
      <c r="L19" s="28">
        <f t="shared" si="2"/>
        <v>115.64999999999999</v>
      </c>
      <c r="M19" s="159"/>
    </row>
    <row r="20" spans="1:13" ht="21" customHeight="1">
      <c r="A20" s="36" t="s">
        <v>1422</v>
      </c>
      <c r="B20" s="14" t="s">
        <v>1012</v>
      </c>
      <c r="C20" s="14"/>
      <c r="D20" s="18" t="s">
        <v>1001</v>
      </c>
      <c r="E20" s="18"/>
      <c r="F20" s="18"/>
      <c r="G20" s="18" t="s">
        <v>1001</v>
      </c>
      <c r="H20" s="4"/>
      <c r="I20" s="18"/>
      <c r="J20" s="12"/>
      <c r="K20" s="28">
        <f t="shared" si="1"/>
        <v>0</v>
      </c>
      <c r="L20" s="28">
        <f t="shared" si="2"/>
        <v>0</v>
      </c>
      <c r="M20" s="159"/>
    </row>
    <row r="21" spans="1:13" ht="21" customHeight="1">
      <c r="A21" s="36" t="s">
        <v>1423</v>
      </c>
      <c r="B21" s="14" t="s">
        <v>1013</v>
      </c>
      <c r="C21" s="14"/>
      <c r="D21" s="18"/>
      <c r="E21" s="18">
        <v>517</v>
      </c>
      <c r="F21" s="18"/>
      <c r="G21" s="18">
        <v>534</v>
      </c>
      <c r="H21" s="4"/>
      <c r="I21" s="18">
        <f t="shared" si="0"/>
        <v>17</v>
      </c>
      <c r="J21" s="12"/>
      <c r="K21" s="28">
        <f t="shared" si="1"/>
        <v>43.69</v>
      </c>
      <c r="L21" s="28">
        <f t="shared" si="2"/>
        <v>43.69</v>
      </c>
      <c r="M21" s="159"/>
    </row>
    <row r="22" spans="1:13" ht="21" customHeight="1">
      <c r="A22" s="157" t="s">
        <v>264</v>
      </c>
      <c r="B22" s="157"/>
      <c r="C22" s="18"/>
      <c r="D22" s="18"/>
      <c r="E22" s="18"/>
      <c r="F22" s="18"/>
      <c r="G22" s="18"/>
      <c r="H22" s="18"/>
      <c r="I22" s="18"/>
      <c r="J22" s="18"/>
      <c r="K22" s="28"/>
      <c r="L22" s="28">
        <f>SUM(L6:L21)</f>
        <v>704.1799999999998</v>
      </c>
      <c r="M22" s="159"/>
    </row>
    <row r="23" spans="1:13" ht="25.5">
      <c r="A23" s="161" t="s">
        <v>996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3" ht="19.5" customHeight="1">
      <c r="A24" s="163" t="s">
        <v>252</v>
      </c>
      <c r="B24" s="163"/>
      <c r="F24" s="163" t="s">
        <v>62</v>
      </c>
      <c r="G24" s="163"/>
      <c r="H24" s="163"/>
      <c r="I24" s="163"/>
      <c r="K24" s="164"/>
      <c r="L24" s="164"/>
      <c r="M24" s="164"/>
    </row>
    <row r="25" spans="1:13" ht="19.5" customHeight="1">
      <c r="A25" s="169" t="s">
        <v>997</v>
      </c>
      <c r="B25" s="157" t="s">
        <v>254</v>
      </c>
      <c r="C25" s="169" t="s">
        <v>998</v>
      </c>
      <c r="D25" s="157" t="s">
        <v>255</v>
      </c>
      <c r="E25" s="157"/>
      <c r="F25" s="157" t="s">
        <v>256</v>
      </c>
      <c r="G25" s="157"/>
      <c r="H25" s="157" t="s">
        <v>257</v>
      </c>
      <c r="I25" s="157"/>
      <c r="J25" s="158" t="s">
        <v>258</v>
      </c>
      <c r="K25" s="158"/>
      <c r="L25" s="158"/>
      <c r="M25" s="157" t="s">
        <v>259</v>
      </c>
    </row>
    <row r="26" spans="1:13" ht="19.5" customHeight="1">
      <c r="A26" s="171"/>
      <c r="B26" s="157"/>
      <c r="C26" s="171"/>
      <c r="D26" s="18" t="s">
        <v>260</v>
      </c>
      <c r="E26" s="18" t="s">
        <v>261</v>
      </c>
      <c r="F26" s="18" t="s">
        <v>260</v>
      </c>
      <c r="G26" s="18" t="s">
        <v>261</v>
      </c>
      <c r="H26" s="18" t="s">
        <v>260</v>
      </c>
      <c r="I26" s="18" t="s">
        <v>261</v>
      </c>
      <c r="J26" s="28" t="s">
        <v>262</v>
      </c>
      <c r="K26" s="28" t="s">
        <v>263</v>
      </c>
      <c r="L26" s="28" t="s">
        <v>264</v>
      </c>
      <c r="M26" s="157"/>
    </row>
    <row r="27" spans="1:13" ht="19.5" customHeight="1">
      <c r="A27" s="36" t="s">
        <v>1014</v>
      </c>
      <c r="B27" s="14" t="s">
        <v>1015</v>
      </c>
      <c r="C27" s="14"/>
      <c r="D27" s="14"/>
      <c r="E27" s="18">
        <v>892</v>
      </c>
      <c r="F27" s="18"/>
      <c r="G27" s="18">
        <v>919</v>
      </c>
      <c r="H27" s="4"/>
      <c r="I27" s="4">
        <f>G27-E27</f>
        <v>27</v>
      </c>
      <c r="J27" s="12"/>
      <c r="K27" s="12">
        <f aca="true" t="shared" si="3" ref="K27:K32">I27*2.57</f>
        <v>69.39</v>
      </c>
      <c r="L27" s="28">
        <f aca="true" t="shared" si="4" ref="L27:L32">K27+J27</f>
        <v>69.39</v>
      </c>
      <c r="M27" s="169" t="s">
        <v>187</v>
      </c>
    </row>
    <row r="28" spans="1:13" ht="19.5" customHeight="1">
      <c r="A28" s="36" t="s">
        <v>1016</v>
      </c>
      <c r="B28" s="14" t="s">
        <v>1017</v>
      </c>
      <c r="C28" s="14"/>
      <c r="D28" s="14"/>
      <c r="E28" s="18">
        <v>2167</v>
      </c>
      <c r="F28" s="18"/>
      <c r="G28" s="18">
        <v>2167</v>
      </c>
      <c r="H28" s="4"/>
      <c r="I28" s="4">
        <f>G28-E28</f>
        <v>0</v>
      </c>
      <c r="J28" s="12"/>
      <c r="K28" s="12">
        <f t="shared" si="3"/>
        <v>0</v>
      </c>
      <c r="L28" s="28">
        <f t="shared" si="4"/>
        <v>0</v>
      </c>
      <c r="M28" s="170"/>
    </row>
    <row r="29" spans="1:13" ht="19.5" customHeight="1">
      <c r="A29" s="36" t="s">
        <v>44</v>
      </c>
      <c r="B29" s="14" t="s">
        <v>1018</v>
      </c>
      <c r="C29" s="14"/>
      <c r="D29" s="14"/>
      <c r="E29" s="18">
        <v>630</v>
      </c>
      <c r="F29" s="18"/>
      <c r="G29" s="18">
        <v>659</v>
      </c>
      <c r="H29" s="4"/>
      <c r="I29" s="4">
        <f>G29-E29</f>
        <v>29</v>
      </c>
      <c r="J29" s="12"/>
      <c r="K29" s="12">
        <f t="shared" si="3"/>
        <v>74.53</v>
      </c>
      <c r="L29" s="28">
        <f t="shared" si="4"/>
        <v>74.53</v>
      </c>
      <c r="M29" s="170"/>
    </row>
    <row r="30" spans="1:13" ht="19.5" customHeight="1">
      <c r="A30" s="36" t="s">
        <v>45</v>
      </c>
      <c r="B30" s="14" t="s">
        <v>1019</v>
      </c>
      <c r="C30" s="14"/>
      <c r="D30" s="14"/>
      <c r="E30" s="18"/>
      <c r="F30" s="18"/>
      <c r="G30" s="18" t="s">
        <v>1473</v>
      </c>
      <c r="H30" s="4"/>
      <c r="I30" s="4">
        <v>36</v>
      </c>
      <c r="J30" s="12"/>
      <c r="K30" s="12">
        <f t="shared" si="3"/>
        <v>92.52</v>
      </c>
      <c r="L30" s="28">
        <f t="shared" si="4"/>
        <v>92.52</v>
      </c>
      <c r="M30" s="170"/>
    </row>
    <row r="31" spans="1:13" ht="19.5" customHeight="1">
      <c r="A31" s="36" t="s">
        <v>46</v>
      </c>
      <c r="B31" s="14" t="s">
        <v>1020</v>
      </c>
      <c r="C31" s="14"/>
      <c r="D31" s="14"/>
      <c r="E31" s="18">
        <v>1012</v>
      </c>
      <c r="F31" s="18"/>
      <c r="G31" s="18">
        <v>1012</v>
      </c>
      <c r="H31" s="4"/>
      <c r="I31" s="4">
        <f aca="true" t="shared" si="5" ref="I31:I36">G31-E31</f>
        <v>0</v>
      </c>
      <c r="J31" s="12"/>
      <c r="K31" s="12">
        <f t="shared" si="3"/>
        <v>0</v>
      </c>
      <c r="L31" s="28">
        <f t="shared" si="4"/>
        <v>0</v>
      </c>
      <c r="M31" s="170"/>
    </row>
    <row r="32" spans="1:13" ht="19.5" customHeight="1">
      <c r="A32" s="36" t="s">
        <v>47</v>
      </c>
      <c r="B32" s="14" t="s">
        <v>1021</v>
      </c>
      <c r="C32" s="14"/>
      <c r="D32" s="36"/>
      <c r="E32" s="18">
        <v>1221</v>
      </c>
      <c r="F32" s="18"/>
      <c r="G32" s="18">
        <v>1289</v>
      </c>
      <c r="H32" s="4"/>
      <c r="I32" s="4">
        <f t="shared" si="5"/>
        <v>68</v>
      </c>
      <c r="J32" s="12"/>
      <c r="K32" s="12">
        <f t="shared" si="3"/>
        <v>174.76</v>
      </c>
      <c r="L32" s="28">
        <f t="shared" si="4"/>
        <v>174.76</v>
      </c>
      <c r="M32" s="170"/>
    </row>
    <row r="33" spans="1:13" ht="19.5" customHeight="1">
      <c r="A33" s="175" t="s">
        <v>1022</v>
      </c>
      <c r="B33" s="169" t="s">
        <v>1023</v>
      </c>
      <c r="C33" s="14" t="s">
        <v>1024</v>
      </c>
      <c r="D33" s="14"/>
      <c r="E33" s="18">
        <v>793</v>
      </c>
      <c r="F33" s="18"/>
      <c r="G33" s="18">
        <v>811</v>
      </c>
      <c r="H33" s="18"/>
      <c r="I33" s="4">
        <f t="shared" si="5"/>
        <v>18</v>
      </c>
      <c r="J33" s="12"/>
      <c r="K33" s="166">
        <v>51.4</v>
      </c>
      <c r="L33" s="172">
        <f>K33</f>
        <v>51.4</v>
      </c>
      <c r="M33" s="170"/>
    </row>
    <row r="34" spans="1:13" ht="19.5" customHeight="1">
      <c r="A34" s="176"/>
      <c r="B34" s="170"/>
      <c r="C34" s="14" t="s">
        <v>43</v>
      </c>
      <c r="D34" s="14"/>
      <c r="E34" s="18">
        <v>303</v>
      </c>
      <c r="F34" s="18"/>
      <c r="G34" s="18">
        <v>305</v>
      </c>
      <c r="H34" s="18"/>
      <c r="I34" s="4">
        <f t="shared" si="5"/>
        <v>2</v>
      </c>
      <c r="J34" s="12"/>
      <c r="K34" s="167"/>
      <c r="L34" s="173"/>
      <c r="M34" s="170"/>
    </row>
    <row r="35" spans="1:13" ht="19.5" customHeight="1">
      <c r="A35" s="176"/>
      <c r="B35" s="170"/>
      <c r="C35" s="14" t="s">
        <v>1025</v>
      </c>
      <c r="D35" s="14"/>
      <c r="E35" s="18">
        <v>116</v>
      </c>
      <c r="F35" s="18"/>
      <c r="G35" s="18">
        <v>116</v>
      </c>
      <c r="H35" s="18"/>
      <c r="I35" s="4">
        <f t="shared" si="5"/>
        <v>0</v>
      </c>
      <c r="J35" s="12"/>
      <c r="K35" s="167"/>
      <c r="L35" s="173"/>
      <c r="M35" s="170"/>
    </row>
    <row r="36" spans="1:13" ht="19.5" customHeight="1">
      <c r="A36" s="177"/>
      <c r="B36" s="171"/>
      <c r="C36" s="14" t="s">
        <v>1026</v>
      </c>
      <c r="D36" s="14"/>
      <c r="E36" s="18">
        <v>3711</v>
      </c>
      <c r="F36" s="18"/>
      <c r="G36" s="18">
        <v>3711</v>
      </c>
      <c r="H36" s="18"/>
      <c r="I36" s="4">
        <f t="shared" si="5"/>
        <v>0</v>
      </c>
      <c r="J36" s="12"/>
      <c r="K36" s="168"/>
      <c r="L36" s="174"/>
      <c r="M36" s="170"/>
    </row>
    <row r="37" spans="1:13" ht="19.5" customHeight="1">
      <c r="A37" s="92" t="s">
        <v>1510</v>
      </c>
      <c r="B37" s="93" t="s">
        <v>1511</v>
      </c>
      <c r="C37" s="118"/>
      <c r="D37" s="93" t="s">
        <v>1475</v>
      </c>
      <c r="E37" s="91">
        <v>655</v>
      </c>
      <c r="F37" s="91"/>
      <c r="G37" s="91">
        <v>709</v>
      </c>
      <c r="H37" s="4">
        <v>960</v>
      </c>
      <c r="I37" s="4">
        <v>154</v>
      </c>
      <c r="J37" s="12">
        <f>H37*0.589</f>
        <v>565.4399999999999</v>
      </c>
      <c r="K37" s="12">
        <f>I37*2.57</f>
        <v>395.78</v>
      </c>
      <c r="L37" s="28">
        <f>K37+J37</f>
        <v>961.2199999999999</v>
      </c>
      <c r="M37" s="170"/>
    </row>
    <row r="38" spans="1:13" ht="19.5" customHeight="1">
      <c r="A38" s="36" t="s">
        <v>1027</v>
      </c>
      <c r="B38" s="14" t="s">
        <v>1028</v>
      </c>
      <c r="C38" s="14"/>
      <c r="D38" s="14"/>
      <c r="E38" s="18"/>
      <c r="F38" s="18"/>
      <c r="G38" s="18" t="s">
        <v>1474</v>
      </c>
      <c r="H38" s="18"/>
      <c r="I38" s="4"/>
      <c r="J38" s="12"/>
      <c r="K38" s="28"/>
      <c r="L38" s="28"/>
      <c r="M38" s="170"/>
    </row>
    <row r="39" spans="1:13" ht="19.5" customHeight="1">
      <c r="A39" s="175" t="s">
        <v>1029</v>
      </c>
      <c r="B39" s="169" t="s">
        <v>1030</v>
      </c>
      <c r="C39" s="14" t="s">
        <v>1031</v>
      </c>
      <c r="D39" s="14"/>
      <c r="E39" s="18">
        <v>1553</v>
      </c>
      <c r="F39" s="18"/>
      <c r="G39" s="18">
        <v>1596</v>
      </c>
      <c r="H39" s="18"/>
      <c r="I39" s="4">
        <f>G39-E39</f>
        <v>43</v>
      </c>
      <c r="J39" s="12"/>
      <c r="K39" s="166">
        <v>169.62</v>
      </c>
      <c r="L39" s="172">
        <f>K39</f>
        <v>169.62</v>
      </c>
      <c r="M39" s="170"/>
    </row>
    <row r="40" spans="1:13" ht="19.5" customHeight="1">
      <c r="A40" s="176"/>
      <c r="B40" s="170"/>
      <c r="C40" s="14" t="s">
        <v>1032</v>
      </c>
      <c r="D40" s="14"/>
      <c r="E40" s="18">
        <v>432</v>
      </c>
      <c r="F40" s="18"/>
      <c r="G40" s="18">
        <v>448</v>
      </c>
      <c r="H40" s="18"/>
      <c r="I40" s="4">
        <f>G40-E40</f>
        <v>16</v>
      </c>
      <c r="J40" s="12"/>
      <c r="K40" s="167"/>
      <c r="L40" s="173"/>
      <c r="M40" s="170"/>
    </row>
    <row r="41" spans="1:13" ht="19.5" customHeight="1">
      <c r="A41" s="176"/>
      <c r="B41" s="170"/>
      <c r="C41" s="14" t="s">
        <v>1025</v>
      </c>
      <c r="D41" s="14"/>
      <c r="E41" s="18">
        <v>130</v>
      </c>
      <c r="F41" s="18"/>
      <c r="G41" s="18">
        <v>134</v>
      </c>
      <c r="H41" s="18"/>
      <c r="I41" s="4">
        <f>G41-E41</f>
        <v>4</v>
      </c>
      <c r="J41" s="12"/>
      <c r="K41" s="167"/>
      <c r="L41" s="173"/>
      <c r="M41" s="170"/>
    </row>
    <row r="42" spans="1:13" ht="19.5" customHeight="1">
      <c r="A42" s="177"/>
      <c r="B42" s="171"/>
      <c r="C42" s="14" t="s">
        <v>1026</v>
      </c>
      <c r="D42" s="18"/>
      <c r="E42" s="18">
        <v>4</v>
      </c>
      <c r="F42" s="18"/>
      <c r="G42" s="18">
        <v>7</v>
      </c>
      <c r="H42" s="14"/>
      <c r="I42" s="4">
        <f>G42-E42</f>
        <v>3</v>
      </c>
      <c r="J42" s="12"/>
      <c r="K42" s="168"/>
      <c r="L42" s="174"/>
      <c r="M42" s="170"/>
    </row>
    <row r="43" spans="1:13" ht="19.5" customHeight="1">
      <c r="A43" s="157" t="s">
        <v>264</v>
      </c>
      <c r="B43" s="157"/>
      <c r="C43" s="18"/>
      <c r="D43" s="18"/>
      <c r="E43" s="18"/>
      <c r="F43" s="18"/>
      <c r="G43" s="18"/>
      <c r="H43" s="18"/>
      <c r="I43" s="18"/>
      <c r="J43" s="28"/>
      <c r="K43" s="28"/>
      <c r="L43" s="28">
        <f>SUM(L27:L42)</f>
        <v>1593.44</v>
      </c>
      <c r="M43" s="171"/>
    </row>
    <row r="44" spans="1:13" ht="25.5">
      <c r="A44" s="161" t="s">
        <v>996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3"/>
    </row>
    <row r="45" spans="1:13" ht="18" customHeight="1">
      <c r="A45" s="163" t="s">
        <v>252</v>
      </c>
      <c r="B45" s="163"/>
      <c r="F45" s="163" t="s">
        <v>62</v>
      </c>
      <c r="G45" s="163"/>
      <c r="H45" s="163"/>
      <c r="I45" s="163"/>
      <c r="K45" s="164"/>
      <c r="L45" s="164"/>
      <c r="M45" s="164"/>
    </row>
    <row r="46" spans="1:13" ht="18" customHeight="1">
      <c r="A46" s="160" t="s">
        <v>253</v>
      </c>
      <c r="B46" s="157" t="s">
        <v>254</v>
      </c>
      <c r="C46" s="169" t="s">
        <v>998</v>
      </c>
      <c r="D46" s="157" t="s">
        <v>255</v>
      </c>
      <c r="E46" s="157"/>
      <c r="F46" s="157" t="s">
        <v>256</v>
      </c>
      <c r="G46" s="157"/>
      <c r="H46" s="157" t="s">
        <v>257</v>
      </c>
      <c r="I46" s="157"/>
      <c r="J46" s="158" t="s">
        <v>258</v>
      </c>
      <c r="K46" s="158"/>
      <c r="L46" s="158"/>
      <c r="M46" s="157" t="s">
        <v>259</v>
      </c>
    </row>
    <row r="47" spans="1:13" ht="18" customHeight="1">
      <c r="A47" s="160"/>
      <c r="B47" s="157"/>
      <c r="C47" s="171"/>
      <c r="D47" s="18" t="s">
        <v>260</v>
      </c>
      <c r="E47" s="18" t="s">
        <v>261</v>
      </c>
      <c r="F47" s="18" t="s">
        <v>260</v>
      </c>
      <c r="G47" s="18" t="s">
        <v>261</v>
      </c>
      <c r="H47" s="18" t="s">
        <v>260</v>
      </c>
      <c r="I47" s="18" t="s">
        <v>261</v>
      </c>
      <c r="J47" s="28" t="s">
        <v>262</v>
      </c>
      <c r="K47" s="28" t="s">
        <v>263</v>
      </c>
      <c r="L47" s="28" t="s">
        <v>264</v>
      </c>
      <c r="M47" s="157"/>
    </row>
    <row r="48" spans="1:13" ht="18" customHeight="1">
      <c r="A48" s="36" t="s">
        <v>302</v>
      </c>
      <c r="B48" s="19" t="s">
        <v>1033</v>
      </c>
      <c r="C48" s="14"/>
      <c r="D48" s="18">
        <v>9416</v>
      </c>
      <c r="E48" s="18">
        <v>6801</v>
      </c>
      <c r="F48" s="18">
        <v>9457</v>
      </c>
      <c r="G48" s="18">
        <v>6805</v>
      </c>
      <c r="H48" s="4">
        <f>F48-D48</f>
        <v>41</v>
      </c>
      <c r="I48" s="18">
        <f>G48-E48</f>
        <v>4</v>
      </c>
      <c r="J48" s="12">
        <f>H48*0.589</f>
        <v>24.148999999999997</v>
      </c>
      <c r="K48" s="12">
        <f>I48*2.57</f>
        <v>10.28</v>
      </c>
      <c r="L48" s="28">
        <f>K48+J48</f>
        <v>34.428999999999995</v>
      </c>
      <c r="M48" s="169" t="s">
        <v>187</v>
      </c>
    </row>
    <row r="49" spans="1:13" ht="18" customHeight="1">
      <c r="A49" s="175" t="s">
        <v>303</v>
      </c>
      <c r="B49" s="169" t="s">
        <v>1034</v>
      </c>
      <c r="C49" s="14" t="s">
        <v>1031</v>
      </c>
      <c r="D49" s="18"/>
      <c r="E49" s="18">
        <v>1251</v>
      </c>
      <c r="F49" s="18"/>
      <c r="G49" s="18">
        <v>1306</v>
      </c>
      <c r="H49" s="18"/>
      <c r="I49" s="18">
        <f aca="true" t="shared" si="6" ref="I49:I55">G49-E49</f>
        <v>55</v>
      </c>
      <c r="J49" s="139"/>
      <c r="K49" s="139">
        <f>I49*2.57</f>
        <v>141.35</v>
      </c>
      <c r="L49" s="158">
        <f>K49</f>
        <v>141.35</v>
      </c>
      <c r="M49" s="170"/>
    </row>
    <row r="50" spans="1:13" ht="18" customHeight="1">
      <c r="A50" s="176"/>
      <c r="B50" s="170"/>
      <c r="C50" s="14" t="s">
        <v>1032</v>
      </c>
      <c r="D50" s="18"/>
      <c r="E50" s="18"/>
      <c r="F50" s="18"/>
      <c r="G50" s="18">
        <v>0</v>
      </c>
      <c r="H50" s="14"/>
      <c r="I50" s="18">
        <f t="shared" si="6"/>
        <v>0</v>
      </c>
      <c r="J50" s="139"/>
      <c r="K50" s="139"/>
      <c r="L50" s="158"/>
      <c r="M50" s="170"/>
    </row>
    <row r="51" spans="1:13" ht="18" customHeight="1">
      <c r="A51" s="177"/>
      <c r="B51" s="171"/>
      <c r="C51" s="14" t="s">
        <v>17</v>
      </c>
      <c r="D51" s="18"/>
      <c r="E51" s="18">
        <v>17</v>
      </c>
      <c r="F51" s="18"/>
      <c r="G51" s="18">
        <v>17</v>
      </c>
      <c r="H51" s="14"/>
      <c r="I51" s="18">
        <f t="shared" si="6"/>
        <v>0</v>
      </c>
      <c r="J51" s="139"/>
      <c r="K51" s="139"/>
      <c r="L51" s="158"/>
      <c r="M51" s="170"/>
    </row>
    <row r="52" spans="1:13" ht="18" customHeight="1">
      <c r="A52" s="175" t="s">
        <v>1035</v>
      </c>
      <c r="B52" s="169" t="s">
        <v>1036</v>
      </c>
      <c r="C52" s="14" t="s">
        <v>1031</v>
      </c>
      <c r="D52" s="18"/>
      <c r="E52" s="18">
        <v>1942</v>
      </c>
      <c r="F52" s="18"/>
      <c r="G52" s="18">
        <v>1988</v>
      </c>
      <c r="H52" s="14"/>
      <c r="I52" s="18">
        <f t="shared" si="6"/>
        <v>46</v>
      </c>
      <c r="J52" s="166"/>
      <c r="K52" s="139">
        <f>58*2.57</f>
        <v>149.06</v>
      </c>
      <c r="L52" s="158">
        <f>K52</f>
        <v>149.06</v>
      </c>
      <c r="M52" s="170"/>
    </row>
    <row r="53" spans="1:13" ht="18" customHeight="1">
      <c r="A53" s="156"/>
      <c r="B53" s="170"/>
      <c r="C53" s="14" t="s">
        <v>1032</v>
      </c>
      <c r="D53" s="18"/>
      <c r="E53" s="18">
        <v>282</v>
      </c>
      <c r="F53" s="18"/>
      <c r="G53" s="18">
        <v>294</v>
      </c>
      <c r="H53" s="14"/>
      <c r="I53" s="18">
        <f t="shared" si="6"/>
        <v>12</v>
      </c>
      <c r="J53" s="167"/>
      <c r="K53" s="139"/>
      <c r="L53" s="158"/>
      <c r="M53" s="170"/>
    </row>
    <row r="54" spans="1:13" ht="18" customHeight="1">
      <c r="A54" s="138"/>
      <c r="B54" s="171"/>
      <c r="C54" s="14" t="s">
        <v>17</v>
      </c>
      <c r="D54" s="18"/>
      <c r="E54" s="18">
        <v>46</v>
      </c>
      <c r="F54" s="18"/>
      <c r="G54" s="18">
        <v>46</v>
      </c>
      <c r="H54" s="14"/>
      <c r="I54" s="18">
        <f t="shared" si="6"/>
        <v>0</v>
      </c>
      <c r="J54" s="168"/>
      <c r="K54" s="139"/>
      <c r="L54" s="158"/>
      <c r="M54" s="170"/>
    </row>
    <row r="55" spans="1:13" ht="18" customHeight="1">
      <c r="A55" s="36" t="s">
        <v>1037</v>
      </c>
      <c r="B55" s="14" t="s">
        <v>1038</v>
      </c>
      <c r="C55" s="14"/>
      <c r="D55" s="18"/>
      <c r="E55" s="18">
        <v>248</v>
      </c>
      <c r="F55" s="18"/>
      <c r="G55" s="18">
        <v>277</v>
      </c>
      <c r="H55" s="4"/>
      <c r="I55" s="18">
        <f t="shared" si="6"/>
        <v>29</v>
      </c>
      <c r="J55" s="12"/>
      <c r="K55" s="12">
        <f aca="true" t="shared" si="7" ref="K55:K60">I55*2.57</f>
        <v>74.53</v>
      </c>
      <c r="L55" s="28">
        <f aca="true" t="shared" si="8" ref="L55:L60">K55+J55</f>
        <v>74.53</v>
      </c>
      <c r="M55" s="170"/>
    </row>
    <row r="56" spans="1:13" ht="18" customHeight="1">
      <c r="A56" s="36" t="s">
        <v>1039</v>
      </c>
      <c r="B56" s="14" t="s">
        <v>1040</v>
      </c>
      <c r="C56" s="14"/>
      <c r="D56" s="18"/>
      <c r="E56" s="18"/>
      <c r="F56" s="18"/>
      <c r="G56" s="18" t="s">
        <v>1475</v>
      </c>
      <c r="H56" s="14"/>
      <c r="I56" s="18">
        <v>36</v>
      </c>
      <c r="J56" s="12"/>
      <c r="K56" s="12">
        <f t="shared" si="7"/>
        <v>92.52</v>
      </c>
      <c r="L56" s="28">
        <f t="shared" si="8"/>
        <v>92.52</v>
      </c>
      <c r="M56" s="170"/>
    </row>
    <row r="57" spans="1:13" ht="18" customHeight="1">
      <c r="A57" s="36" t="s">
        <v>123</v>
      </c>
      <c r="B57" s="14" t="s">
        <v>1041</v>
      </c>
      <c r="C57" s="14"/>
      <c r="D57" s="18"/>
      <c r="E57" s="18">
        <v>2709</v>
      </c>
      <c r="F57" s="18"/>
      <c r="G57" s="18">
        <v>2727</v>
      </c>
      <c r="H57" s="14"/>
      <c r="I57" s="18">
        <f>G57-E57</f>
        <v>18</v>
      </c>
      <c r="J57" s="12"/>
      <c r="K57" s="12">
        <f t="shared" si="7"/>
        <v>46.26</v>
      </c>
      <c r="L57" s="28">
        <f t="shared" si="8"/>
        <v>46.26</v>
      </c>
      <c r="M57" s="170"/>
    </row>
    <row r="58" spans="1:13" ht="18" customHeight="1">
      <c r="A58" s="36" t="s">
        <v>124</v>
      </c>
      <c r="B58" s="14" t="s">
        <v>1042</v>
      </c>
      <c r="C58" s="14"/>
      <c r="D58" s="18"/>
      <c r="E58" s="18"/>
      <c r="F58" s="18"/>
      <c r="G58" s="18" t="s">
        <v>1473</v>
      </c>
      <c r="H58" s="18"/>
      <c r="I58" s="18">
        <v>36</v>
      </c>
      <c r="J58" s="12"/>
      <c r="K58" s="12">
        <f t="shared" si="7"/>
        <v>92.52</v>
      </c>
      <c r="L58" s="28">
        <f t="shared" si="8"/>
        <v>92.52</v>
      </c>
      <c r="M58" s="170"/>
    </row>
    <row r="59" spans="1:13" ht="18" customHeight="1">
      <c r="A59" s="36" t="s">
        <v>125</v>
      </c>
      <c r="B59" s="14" t="s">
        <v>1043</v>
      </c>
      <c r="C59" s="14"/>
      <c r="D59" s="18"/>
      <c r="E59" s="18">
        <v>2513</v>
      </c>
      <c r="F59" s="18"/>
      <c r="G59" s="18">
        <v>2552</v>
      </c>
      <c r="H59" s="18"/>
      <c r="I59" s="4">
        <f>G59-E59</f>
        <v>39</v>
      </c>
      <c r="J59" s="12"/>
      <c r="K59" s="12">
        <f t="shared" si="7"/>
        <v>100.22999999999999</v>
      </c>
      <c r="L59" s="28">
        <f t="shared" si="8"/>
        <v>100.22999999999999</v>
      </c>
      <c r="M59" s="170"/>
    </row>
    <row r="60" spans="1:13" ht="18" customHeight="1">
      <c r="A60" s="36" t="s">
        <v>126</v>
      </c>
      <c r="B60" s="14" t="s">
        <v>1044</v>
      </c>
      <c r="C60" s="14"/>
      <c r="D60" s="18"/>
      <c r="E60" s="18">
        <v>4418</v>
      </c>
      <c r="F60" s="18"/>
      <c r="G60" s="18">
        <v>4501</v>
      </c>
      <c r="H60" s="18"/>
      <c r="I60" s="4">
        <f aca="true" t="shared" si="9" ref="I60:I68">G60-E60</f>
        <v>83</v>
      </c>
      <c r="J60" s="12"/>
      <c r="K60" s="12">
        <f t="shared" si="7"/>
        <v>213.30999999999997</v>
      </c>
      <c r="L60" s="28">
        <f t="shared" si="8"/>
        <v>213.30999999999997</v>
      </c>
      <c r="M60" s="170"/>
    </row>
    <row r="61" spans="1:13" ht="18" customHeight="1">
      <c r="A61" s="175" t="s">
        <v>1045</v>
      </c>
      <c r="B61" s="169" t="s">
        <v>1046</v>
      </c>
      <c r="C61" s="27" t="s">
        <v>1024</v>
      </c>
      <c r="D61" s="18"/>
      <c r="E61" s="18">
        <v>1610</v>
      </c>
      <c r="F61" s="18"/>
      <c r="G61" s="18">
        <v>1660</v>
      </c>
      <c r="H61" s="18"/>
      <c r="I61" s="4">
        <f t="shared" si="9"/>
        <v>50</v>
      </c>
      <c r="J61" s="12"/>
      <c r="K61" s="139">
        <f>78*2.57</f>
        <v>200.45999999999998</v>
      </c>
      <c r="L61" s="158">
        <f>K61</f>
        <v>200.45999999999998</v>
      </c>
      <c r="M61" s="170"/>
    </row>
    <row r="62" spans="1:13" ht="18" customHeight="1">
      <c r="A62" s="176"/>
      <c r="B62" s="170"/>
      <c r="C62" s="14" t="s">
        <v>1031</v>
      </c>
      <c r="D62" s="18"/>
      <c r="E62" s="18">
        <v>269</v>
      </c>
      <c r="F62" s="18"/>
      <c r="G62" s="18">
        <v>286</v>
      </c>
      <c r="H62" s="18"/>
      <c r="I62" s="4">
        <f t="shared" si="9"/>
        <v>17</v>
      </c>
      <c r="J62" s="12"/>
      <c r="K62" s="139"/>
      <c r="L62" s="158"/>
      <c r="M62" s="170"/>
    </row>
    <row r="63" spans="1:13" ht="18" customHeight="1">
      <c r="A63" s="176"/>
      <c r="B63" s="170"/>
      <c r="C63" s="14" t="s">
        <v>1025</v>
      </c>
      <c r="D63" s="18"/>
      <c r="E63" s="18">
        <v>751</v>
      </c>
      <c r="F63" s="18"/>
      <c r="G63" s="18">
        <v>762</v>
      </c>
      <c r="H63" s="18"/>
      <c r="I63" s="4">
        <f t="shared" si="9"/>
        <v>11</v>
      </c>
      <c r="J63" s="12"/>
      <c r="K63" s="139"/>
      <c r="L63" s="158"/>
      <c r="M63" s="170"/>
    </row>
    <row r="64" spans="1:13" ht="18" customHeight="1">
      <c r="A64" s="177"/>
      <c r="B64" s="171"/>
      <c r="C64" s="14" t="s">
        <v>18</v>
      </c>
      <c r="D64" s="18"/>
      <c r="E64" s="18">
        <v>32</v>
      </c>
      <c r="F64" s="18"/>
      <c r="G64" s="18">
        <v>32</v>
      </c>
      <c r="H64" s="18"/>
      <c r="I64" s="4">
        <f t="shared" si="9"/>
        <v>0</v>
      </c>
      <c r="J64" s="12"/>
      <c r="K64" s="139"/>
      <c r="L64" s="158"/>
      <c r="M64" s="170"/>
    </row>
    <row r="65" spans="1:13" ht="18" customHeight="1">
      <c r="A65" s="175" t="s">
        <v>1047</v>
      </c>
      <c r="B65" s="169" t="s">
        <v>1048</v>
      </c>
      <c r="C65" s="14" t="s">
        <v>1024</v>
      </c>
      <c r="D65" s="18"/>
      <c r="E65" s="18">
        <v>844</v>
      </c>
      <c r="F65" s="18"/>
      <c r="G65" s="18">
        <v>922</v>
      </c>
      <c r="H65" s="18"/>
      <c r="I65" s="4">
        <f t="shared" si="9"/>
        <v>78</v>
      </c>
      <c r="J65" s="12"/>
      <c r="K65" s="139">
        <f>83*2.57</f>
        <v>213.30999999999997</v>
      </c>
      <c r="L65" s="158">
        <f>K65</f>
        <v>213.30999999999997</v>
      </c>
      <c r="M65" s="170"/>
    </row>
    <row r="66" spans="1:13" ht="18" customHeight="1">
      <c r="A66" s="156"/>
      <c r="B66" s="170"/>
      <c r="C66" s="14" t="s">
        <v>19</v>
      </c>
      <c r="D66" s="18"/>
      <c r="E66" s="18">
        <v>960</v>
      </c>
      <c r="F66" s="18"/>
      <c r="G66" s="18">
        <v>965</v>
      </c>
      <c r="H66" s="18"/>
      <c r="I66" s="4">
        <f t="shared" si="9"/>
        <v>5</v>
      </c>
      <c r="J66" s="12"/>
      <c r="K66" s="139"/>
      <c r="L66" s="158"/>
      <c r="M66" s="170"/>
    </row>
    <row r="67" spans="1:13" ht="18" customHeight="1">
      <c r="A67" s="156"/>
      <c r="B67" s="170"/>
      <c r="C67" s="14" t="s">
        <v>17</v>
      </c>
      <c r="D67" s="18"/>
      <c r="E67" s="18">
        <v>11</v>
      </c>
      <c r="F67" s="18"/>
      <c r="G67" s="18">
        <v>11</v>
      </c>
      <c r="H67" s="18"/>
      <c r="I67" s="4">
        <f t="shared" si="9"/>
        <v>0</v>
      </c>
      <c r="J67" s="12"/>
      <c r="K67" s="139"/>
      <c r="L67" s="158"/>
      <c r="M67" s="170"/>
    </row>
    <row r="68" spans="1:13" ht="18" customHeight="1">
      <c r="A68" s="138"/>
      <c r="B68" s="171"/>
      <c r="C68" s="14" t="s">
        <v>18</v>
      </c>
      <c r="D68" s="18"/>
      <c r="E68" s="18">
        <v>630</v>
      </c>
      <c r="F68" s="18"/>
      <c r="G68" s="18">
        <v>630</v>
      </c>
      <c r="H68" s="18"/>
      <c r="I68" s="4">
        <f t="shared" si="9"/>
        <v>0</v>
      </c>
      <c r="J68" s="12"/>
      <c r="K68" s="139"/>
      <c r="L68" s="158"/>
      <c r="M68" s="170"/>
    </row>
    <row r="69" spans="1:13" ht="18" customHeight="1">
      <c r="A69" s="157" t="s">
        <v>264</v>
      </c>
      <c r="B69" s="157"/>
      <c r="C69" s="18"/>
      <c r="D69" s="18"/>
      <c r="E69" s="18"/>
      <c r="F69" s="18"/>
      <c r="G69" s="18"/>
      <c r="H69" s="18"/>
      <c r="I69" s="18"/>
      <c r="J69" s="28"/>
      <c r="K69" s="28"/>
      <c r="L69" s="28">
        <f>SUM(L48:L65)</f>
        <v>1357.9789999999998</v>
      </c>
      <c r="M69" s="171"/>
    </row>
    <row r="70" spans="1:13" ht="25.5">
      <c r="A70" s="161" t="s">
        <v>1049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3"/>
    </row>
    <row r="71" spans="1:13" ht="19.5" customHeight="1">
      <c r="A71" s="163" t="s">
        <v>252</v>
      </c>
      <c r="B71" s="163"/>
      <c r="F71" s="163" t="s">
        <v>62</v>
      </c>
      <c r="G71" s="163"/>
      <c r="H71" s="163"/>
      <c r="I71" s="163"/>
      <c r="K71" s="164"/>
      <c r="L71" s="164"/>
      <c r="M71" s="164"/>
    </row>
    <row r="72" spans="1:13" ht="19.5" customHeight="1">
      <c r="A72" s="160" t="s">
        <v>253</v>
      </c>
      <c r="B72" s="157" t="s">
        <v>254</v>
      </c>
      <c r="C72" s="169" t="s">
        <v>998</v>
      </c>
      <c r="D72" s="157" t="s">
        <v>255</v>
      </c>
      <c r="E72" s="157"/>
      <c r="F72" s="157" t="s">
        <v>256</v>
      </c>
      <c r="G72" s="157"/>
      <c r="H72" s="157" t="s">
        <v>257</v>
      </c>
      <c r="I72" s="157"/>
      <c r="J72" s="158" t="s">
        <v>258</v>
      </c>
      <c r="K72" s="158"/>
      <c r="L72" s="158"/>
      <c r="M72" s="157" t="s">
        <v>259</v>
      </c>
    </row>
    <row r="73" spans="1:13" ht="19.5" customHeight="1">
      <c r="A73" s="160"/>
      <c r="B73" s="157"/>
      <c r="C73" s="171"/>
      <c r="D73" s="18" t="s">
        <v>260</v>
      </c>
      <c r="E73" s="18" t="s">
        <v>261</v>
      </c>
      <c r="F73" s="18" t="s">
        <v>260</v>
      </c>
      <c r="G73" s="18" t="s">
        <v>261</v>
      </c>
      <c r="H73" s="18" t="s">
        <v>260</v>
      </c>
      <c r="I73" s="18" t="s">
        <v>261</v>
      </c>
      <c r="J73" s="28" t="s">
        <v>262</v>
      </c>
      <c r="K73" s="28" t="s">
        <v>263</v>
      </c>
      <c r="L73" s="28" t="s">
        <v>264</v>
      </c>
      <c r="M73" s="157"/>
    </row>
    <row r="74" spans="1:13" ht="19.5" customHeight="1">
      <c r="A74" s="36" t="s">
        <v>318</v>
      </c>
      <c r="B74" s="14" t="s">
        <v>1050</v>
      </c>
      <c r="C74" s="14"/>
      <c r="D74" s="18"/>
      <c r="E74" s="18">
        <v>971</v>
      </c>
      <c r="F74" s="18"/>
      <c r="G74" s="4">
        <v>990</v>
      </c>
      <c r="H74" s="14"/>
      <c r="I74" s="4">
        <f>G74-E74</f>
        <v>19</v>
      </c>
      <c r="J74" s="12"/>
      <c r="K74" s="12">
        <f>I74*2.57</f>
        <v>48.83</v>
      </c>
      <c r="L74" s="28">
        <f>K74+J74</f>
        <v>48.83</v>
      </c>
      <c r="M74" s="169" t="s">
        <v>187</v>
      </c>
    </row>
    <row r="75" spans="1:13" ht="19.5" customHeight="1">
      <c r="A75" s="36" t="s">
        <v>319</v>
      </c>
      <c r="B75" s="14" t="s">
        <v>1051</v>
      </c>
      <c r="C75" s="14"/>
      <c r="D75" s="18"/>
      <c r="E75" s="18">
        <v>364</v>
      </c>
      <c r="F75" s="18"/>
      <c r="G75" s="4">
        <v>377</v>
      </c>
      <c r="H75" s="14"/>
      <c r="I75" s="4">
        <f>G75-E75</f>
        <v>13</v>
      </c>
      <c r="J75" s="12"/>
      <c r="K75" s="12">
        <f aca="true" t="shared" si="10" ref="K75:K92">I75*2.57</f>
        <v>33.41</v>
      </c>
      <c r="L75" s="28">
        <f aca="true" t="shared" si="11" ref="L75:L92">K75+J75</f>
        <v>33.41</v>
      </c>
      <c r="M75" s="170"/>
    </row>
    <row r="76" spans="1:13" ht="19.5" customHeight="1">
      <c r="A76" s="36" t="s">
        <v>128</v>
      </c>
      <c r="B76" s="14" t="s">
        <v>1052</v>
      </c>
      <c r="C76" s="14"/>
      <c r="D76" s="18"/>
      <c r="E76" s="18">
        <v>1501</v>
      </c>
      <c r="F76" s="18"/>
      <c r="G76" s="4">
        <v>1544</v>
      </c>
      <c r="H76" s="14"/>
      <c r="I76" s="4">
        <f>G76-E76</f>
        <v>43</v>
      </c>
      <c r="J76" s="12"/>
      <c r="K76" s="12">
        <f t="shared" si="10"/>
        <v>110.50999999999999</v>
      </c>
      <c r="L76" s="28">
        <f t="shared" si="11"/>
        <v>110.50999999999999</v>
      </c>
      <c r="M76" s="170"/>
    </row>
    <row r="77" spans="1:13" ht="19.5" customHeight="1">
      <c r="A77" s="36" t="s">
        <v>129</v>
      </c>
      <c r="B77" s="14" t="s">
        <v>1053</v>
      </c>
      <c r="C77" s="58"/>
      <c r="D77" s="18"/>
      <c r="E77" s="18">
        <v>4630</v>
      </c>
      <c r="F77" s="18"/>
      <c r="G77" s="4">
        <v>4633</v>
      </c>
      <c r="H77" s="14"/>
      <c r="I77" s="4">
        <f>G77-E77</f>
        <v>3</v>
      </c>
      <c r="J77" s="12"/>
      <c r="K77" s="12">
        <f t="shared" si="10"/>
        <v>7.709999999999999</v>
      </c>
      <c r="L77" s="28">
        <f t="shared" si="11"/>
        <v>7.709999999999999</v>
      </c>
      <c r="M77" s="170"/>
    </row>
    <row r="78" spans="1:13" ht="19.5" customHeight="1">
      <c r="A78" s="36" t="s">
        <v>130</v>
      </c>
      <c r="B78" s="19" t="s">
        <v>1054</v>
      </c>
      <c r="C78" s="14"/>
      <c r="D78" s="18"/>
      <c r="E78" s="18">
        <v>5041</v>
      </c>
      <c r="F78" s="18"/>
      <c r="G78" s="4">
        <v>5062</v>
      </c>
      <c r="H78" s="14"/>
      <c r="I78" s="4">
        <f>G78-E78</f>
        <v>21</v>
      </c>
      <c r="J78" s="12"/>
      <c r="K78" s="12">
        <f t="shared" si="10"/>
        <v>53.97</v>
      </c>
      <c r="L78" s="28">
        <f t="shared" si="11"/>
        <v>53.97</v>
      </c>
      <c r="M78" s="170"/>
    </row>
    <row r="79" spans="1:13" ht="19.5" customHeight="1">
      <c r="A79" s="36" t="s">
        <v>131</v>
      </c>
      <c r="B79" s="14" t="s">
        <v>1055</v>
      </c>
      <c r="C79" s="14"/>
      <c r="D79" s="18"/>
      <c r="E79" s="18">
        <v>5232</v>
      </c>
      <c r="F79" s="18"/>
      <c r="G79" s="4" t="s">
        <v>1476</v>
      </c>
      <c r="H79" s="14"/>
      <c r="I79" s="4">
        <v>36</v>
      </c>
      <c r="J79" s="12"/>
      <c r="K79" s="12">
        <f t="shared" si="10"/>
        <v>92.52</v>
      </c>
      <c r="L79" s="28">
        <f t="shared" si="11"/>
        <v>92.52</v>
      </c>
      <c r="M79" s="170"/>
    </row>
    <row r="80" spans="1:13" ht="19.5" customHeight="1">
      <c r="A80" s="36" t="s">
        <v>132</v>
      </c>
      <c r="B80" s="14" t="s">
        <v>1056</v>
      </c>
      <c r="C80" s="14"/>
      <c r="D80" s="18"/>
      <c r="E80" s="18">
        <v>2160</v>
      </c>
      <c r="F80" s="18"/>
      <c r="G80" s="4">
        <v>2198</v>
      </c>
      <c r="H80" s="14"/>
      <c r="I80" s="4">
        <f>G80-E80</f>
        <v>38</v>
      </c>
      <c r="J80" s="12"/>
      <c r="K80" s="12">
        <f t="shared" si="10"/>
        <v>97.66</v>
      </c>
      <c r="L80" s="28">
        <f t="shared" si="11"/>
        <v>97.66</v>
      </c>
      <c r="M80" s="170"/>
    </row>
    <row r="81" spans="1:13" ht="19.5" customHeight="1">
      <c r="A81" s="36" t="s">
        <v>133</v>
      </c>
      <c r="B81" s="14" t="s">
        <v>1057</v>
      </c>
      <c r="C81" s="14"/>
      <c r="D81" s="18"/>
      <c r="E81" s="18">
        <v>1432</v>
      </c>
      <c r="F81" s="18"/>
      <c r="G81" s="4">
        <v>1472</v>
      </c>
      <c r="H81" s="14"/>
      <c r="I81" s="4">
        <f aca="true" t="shared" si="12" ref="I81:I90">G81-E81</f>
        <v>40</v>
      </c>
      <c r="J81" s="12"/>
      <c r="K81" s="12">
        <f t="shared" si="10"/>
        <v>102.8</v>
      </c>
      <c r="L81" s="28">
        <f t="shared" si="11"/>
        <v>102.8</v>
      </c>
      <c r="M81" s="170"/>
    </row>
    <row r="82" spans="1:13" ht="19.5" customHeight="1">
      <c r="A82" s="36" t="s">
        <v>134</v>
      </c>
      <c r="B82" s="14" t="s">
        <v>1058</v>
      </c>
      <c r="C82" s="14"/>
      <c r="D82" s="18"/>
      <c r="E82" s="18">
        <v>3160</v>
      </c>
      <c r="F82" s="18"/>
      <c r="G82" s="4">
        <v>3186</v>
      </c>
      <c r="H82" s="18"/>
      <c r="I82" s="4">
        <f t="shared" si="12"/>
        <v>26</v>
      </c>
      <c r="J82" s="12"/>
      <c r="K82" s="12">
        <f t="shared" si="10"/>
        <v>66.82</v>
      </c>
      <c r="L82" s="28">
        <f t="shared" si="11"/>
        <v>66.82</v>
      </c>
      <c r="M82" s="170"/>
    </row>
    <row r="83" spans="1:13" ht="19.5" customHeight="1">
      <c r="A83" s="36" t="s">
        <v>135</v>
      </c>
      <c r="B83" s="14" t="s">
        <v>1059</v>
      </c>
      <c r="C83" s="22"/>
      <c r="D83" s="17"/>
      <c r="E83" s="17">
        <v>547</v>
      </c>
      <c r="F83" s="17"/>
      <c r="G83" s="4">
        <v>588</v>
      </c>
      <c r="H83" s="17"/>
      <c r="I83" s="4">
        <f t="shared" si="12"/>
        <v>41</v>
      </c>
      <c r="J83" s="12"/>
      <c r="K83" s="12">
        <f t="shared" si="10"/>
        <v>105.36999999999999</v>
      </c>
      <c r="L83" s="28">
        <f t="shared" si="11"/>
        <v>105.36999999999999</v>
      </c>
      <c r="M83" s="170"/>
    </row>
    <row r="84" spans="1:13" ht="19.5" customHeight="1">
      <c r="A84" s="36" t="s">
        <v>1440</v>
      </c>
      <c r="B84" s="14" t="s">
        <v>1060</v>
      </c>
      <c r="C84" s="14"/>
      <c r="D84" s="18"/>
      <c r="E84" s="18">
        <v>3354</v>
      </c>
      <c r="F84" s="18"/>
      <c r="G84" s="4">
        <v>3390</v>
      </c>
      <c r="H84" s="18"/>
      <c r="I84" s="4">
        <f t="shared" si="12"/>
        <v>36</v>
      </c>
      <c r="J84" s="12"/>
      <c r="K84" s="12">
        <f t="shared" si="10"/>
        <v>92.52</v>
      </c>
      <c r="L84" s="28">
        <f t="shared" si="11"/>
        <v>92.52</v>
      </c>
      <c r="M84" s="170"/>
    </row>
    <row r="85" spans="1:13" ht="19.5" customHeight="1">
      <c r="A85" s="36" t="s">
        <v>1441</v>
      </c>
      <c r="B85" s="14" t="s">
        <v>1061</v>
      </c>
      <c r="C85" s="14"/>
      <c r="D85" s="18"/>
      <c r="E85" s="18">
        <v>3017</v>
      </c>
      <c r="F85" s="18"/>
      <c r="G85" s="18">
        <v>3065</v>
      </c>
      <c r="H85" s="18"/>
      <c r="I85" s="4">
        <f t="shared" si="12"/>
        <v>48</v>
      </c>
      <c r="J85" s="12"/>
      <c r="K85" s="12">
        <f t="shared" si="10"/>
        <v>123.35999999999999</v>
      </c>
      <c r="L85" s="28">
        <f t="shared" si="11"/>
        <v>123.35999999999999</v>
      </c>
      <c r="M85" s="170"/>
    </row>
    <row r="86" spans="1:13" ht="19.5" customHeight="1">
      <c r="A86" s="36" t="s">
        <v>1442</v>
      </c>
      <c r="B86" s="14" t="s">
        <v>1062</v>
      </c>
      <c r="C86" s="14"/>
      <c r="D86" s="18"/>
      <c r="E86" s="18">
        <v>1579</v>
      </c>
      <c r="F86" s="18"/>
      <c r="G86" s="18">
        <v>1642</v>
      </c>
      <c r="H86" s="18"/>
      <c r="I86" s="4">
        <f t="shared" si="12"/>
        <v>63</v>
      </c>
      <c r="J86" s="12"/>
      <c r="K86" s="12">
        <f t="shared" si="10"/>
        <v>161.91</v>
      </c>
      <c r="L86" s="28">
        <f t="shared" si="11"/>
        <v>161.91</v>
      </c>
      <c r="M86" s="170"/>
    </row>
    <row r="87" spans="1:13" ht="19.5" customHeight="1">
      <c r="A87" s="36" t="s">
        <v>1443</v>
      </c>
      <c r="B87" s="14" t="s">
        <v>1063</v>
      </c>
      <c r="C87" s="14"/>
      <c r="D87" s="18"/>
      <c r="E87" s="18">
        <v>1923</v>
      </c>
      <c r="F87" s="18"/>
      <c r="G87" s="18">
        <v>1944</v>
      </c>
      <c r="H87" s="18"/>
      <c r="I87" s="4">
        <f t="shared" si="12"/>
        <v>21</v>
      </c>
      <c r="J87" s="12"/>
      <c r="K87" s="12">
        <f t="shared" si="10"/>
        <v>53.97</v>
      </c>
      <c r="L87" s="28">
        <f t="shared" si="11"/>
        <v>53.97</v>
      </c>
      <c r="M87" s="170"/>
    </row>
    <row r="88" spans="1:13" ht="19.5" customHeight="1">
      <c r="A88" s="36" t="s">
        <v>1444</v>
      </c>
      <c r="B88" s="14" t="s">
        <v>1064</v>
      </c>
      <c r="C88" s="14"/>
      <c r="D88" s="18"/>
      <c r="E88" s="18">
        <v>3541</v>
      </c>
      <c r="F88" s="18"/>
      <c r="G88" s="18">
        <v>3559</v>
      </c>
      <c r="H88" s="18"/>
      <c r="I88" s="4">
        <f t="shared" si="12"/>
        <v>18</v>
      </c>
      <c r="J88" s="12"/>
      <c r="K88" s="12">
        <f t="shared" si="10"/>
        <v>46.26</v>
      </c>
      <c r="L88" s="28">
        <f t="shared" si="11"/>
        <v>46.26</v>
      </c>
      <c r="M88" s="170"/>
    </row>
    <row r="89" spans="1:13" ht="19.5" customHeight="1">
      <c r="A89" s="36" t="s">
        <v>1445</v>
      </c>
      <c r="B89" s="14" t="s">
        <v>1065</v>
      </c>
      <c r="C89" s="58"/>
      <c r="D89" s="18"/>
      <c r="E89" s="18">
        <v>431</v>
      </c>
      <c r="F89" s="18"/>
      <c r="G89" s="18">
        <v>478</v>
      </c>
      <c r="H89" s="18"/>
      <c r="I89" s="4">
        <f t="shared" si="12"/>
        <v>47</v>
      </c>
      <c r="J89" s="12"/>
      <c r="K89" s="12">
        <f t="shared" si="10"/>
        <v>120.78999999999999</v>
      </c>
      <c r="L89" s="28">
        <f t="shared" si="11"/>
        <v>120.78999999999999</v>
      </c>
      <c r="M89" s="170"/>
    </row>
    <row r="90" spans="1:13" ht="19.5" customHeight="1">
      <c r="A90" s="36" t="s">
        <v>1446</v>
      </c>
      <c r="B90" s="14" t="s">
        <v>1066</v>
      </c>
      <c r="C90" s="14"/>
      <c r="D90" s="18"/>
      <c r="E90" s="18">
        <v>3043</v>
      </c>
      <c r="F90" s="18"/>
      <c r="G90" s="18">
        <v>3056</v>
      </c>
      <c r="H90" s="18"/>
      <c r="I90" s="4">
        <f t="shared" si="12"/>
        <v>13</v>
      </c>
      <c r="J90" s="12"/>
      <c r="K90" s="12">
        <f t="shared" si="10"/>
        <v>33.41</v>
      </c>
      <c r="L90" s="28">
        <f t="shared" si="11"/>
        <v>33.41</v>
      </c>
      <c r="M90" s="170"/>
    </row>
    <row r="91" spans="1:13" ht="19.5" customHeight="1">
      <c r="A91" s="36" t="s">
        <v>1447</v>
      </c>
      <c r="B91" s="14" t="s">
        <v>994</v>
      </c>
      <c r="C91" s="14"/>
      <c r="D91" s="18"/>
      <c r="E91" s="18" t="s">
        <v>906</v>
      </c>
      <c r="F91" s="18"/>
      <c r="G91" s="18" t="s">
        <v>1474</v>
      </c>
      <c r="H91" s="18"/>
      <c r="I91" s="4"/>
      <c r="J91" s="12"/>
      <c r="K91" s="12">
        <f t="shared" si="10"/>
        <v>0</v>
      </c>
      <c r="L91" s="28">
        <f t="shared" si="11"/>
        <v>0</v>
      </c>
      <c r="M91" s="170"/>
    </row>
    <row r="92" spans="1:13" ht="19.5" customHeight="1">
      <c r="A92" s="36" t="s">
        <v>48</v>
      </c>
      <c r="B92" s="14" t="s">
        <v>1067</v>
      </c>
      <c r="C92" s="14"/>
      <c r="D92" s="18"/>
      <c r="E92" s="18" t="s">
        <v>990</v>
      </c>
      <c r="F92" s="18"/>
      <c r="G92" s="18" t="s">
        <v>1473</v>
      </c>
      <c r="H92" s="18"/>
      <c r="I92" s="4">
        <v>18</v>
      </c>
      <c r="J92" s="12"/>
      <c r="K92" s="12">
        <f t="shared" si="10"/>
        <v>46.26</v>
      </c>
      <c r="L92" s="28">
        <f t="shared" si="11"/>
        <v>46.26</v>
      </c>
      <c r="M92" s="170"/>
    </row>
    <row r="93" spans="1:13" ht="18" customHeight="1">
      <c r="A93" s="157" t="s">
        <v>264</v>
      </c>
      <c r="B93" s="157"/>
      <c r="C93" s="18"/>
      <c r="D93" s="18"/>
      <c r="E93" s="18"/>
      <c r="F93" s="18"/>
      <c r="G93" s="18"/>
      <c r="H93" s="18"/>
      <c r="I93" s="18"/>
      <c r="J93" s="28"/>
      <c r="K93" s="28"/>
      <c r="L93" s="28">
        <f>SUM(L74:L92)</f>
        <v>1398.0800000000002</v>
      </c>
      <c r="M93" s="171"/>
    </row>
    <row r="94" spans="1:13" ht="25.5">
      <c r="A94" s="161" t="s">
        <v>1049</v>
      </c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3"/>
    </row>
    <row r="95" spans="1:13" ht="18.75" customHeight="1">
      <c r="A95" s="163" t="s">
        <v>252</v>
      </c>
      <c r="B95" s="163"/>
      <c r="F95" s="163" t="s">
        <v>62</v>
      </c>
      <c r="G95" s="163"/>
      <c r="H95" s="163"/>
      <c r="I95" s="163"/>
      <c r="K95" s="164"/>
      <c r="L95" s="164"/>
      <c r="M95" s="164"/>
    </row>
    <row r="96" spans="1:13" ht="18.75" customHeight="1">
      <c r="A96" s="160" t="s">
        <v>253</v>
      </c>
      <c r="B96" s="157" t="s">
        <v>254</v>
      </c>
      <c r="C96" s="169" t="s">
        <v>998</v>
      </c>
      <c r="D96" s="157" t="s">
        <v>255</v>
      </c>
      <c r="E96" s="157"/>
      <c r="F96" s="157" t="s">
        <v>256</v>
      </c>
      <c r="G96" s="157"/>
      <c r="H96" s="157" t="s">
        <v>257</v>
      </c>
      <c r="I96" s="157"/>
      <c r="J96" s="158" t="s">
        <v>258</v>
      </c>
      <c r="K96" s="158"/>
      <c r="L96" s="158"/>
      <c r="M96" s="157" t="s">
        <v>259</v>
      </c>
    </row>
    <row r="97" spans="1:13" ht="18.75" customHeight="1">
      <c r="A97" s="160"/>
      <c r="B97" s="157"/>
      <c r="C97" s="171"/>
      <c r="D97" s="18" t="s">
        <v>260</v>
      </c>
      <c r="E97" s="18" t="s">
        <v>261</v>
      </c>
      <c r="F97" s="18" t="s">
        <v>260</v>
      </c>
      <c r="G97" s="18" t="s">
        <v>261</v>
      </c>
      <c r="H97" s="18" t="s">
        <v>260</v>
      </c>
      <c r="I97" s="18" t="s">
        <v>261</v>
      </c>
      <c r="J97" s="28" t="s">
        <v>262</v>
      </c>
      <c r="K97" s="28" t="s">
        <v>263</v>
      </c>
      <c r="L97" s="28" t="s">
        <v>264</v>
      </c>
      <c r="M97" s="157"/>
    </row>
    <row r="98" spans="1:13" ht="18.75" customHeight="1">
      <c r="A98" s="36" t="s">
        <v>1068</v>
      </c>
      <c r="B98" s="14" t="s">
        <v>1069</v>
      </c>
      <c r="C98" s="14"/>
      <c r="D98" s="18"/>
      <c r="E98" s="18">
        <v>1256</v>
      </c>
      <c r="F98" s="18"/>
      <c r="G98" s="18">
        <v>1299</v>
      </c>
      <c r="H98" s="18"/>
      <c r="I98" s="4">
        <f>G98-E98</f>
        <v>43</v>
      </c>
      <c r="J98" s="12"/>
      <c r="K98" s="12">
        <f>I98*2.57</f>
        <v>110.50999999999999</v>
      </c>
      <c r="L98" s="28">
        <f>K98+J98</f>
        <v>110.50999999999999</v>
      </c>
      <c r="M98" s="169" t="s">
        <v>187</v>
      </c>
    </row>
    <row r="99" spans="1:13" ht="18.75" customHeight="1">
      <c r="A99" s="36" t="s">
        <v>1070</v>
      </c>
      <c r="B99" s="14" t="s">
        <v>1071</v>
      </c>
      <c r="C99" s="14"/>
      <c r="D99" s="18"/>
      <c r="E99" s="18">
        <v>2724</v>
      </c>
      <c r="F99" s="18"/>
      <c r="G99" s="18">
        <v>2745</v>
      </c>
      <c r="H99" s="18"/>
      <c r="I99" s="4">
        <f>G99-E99</f>
        <v>21</v>
      </c>
      <c r="J99" s="12"/>
      <c r="K99" s="12">
        <f aca="true" t="shared" si="13" ref="K99:K116">I99*2.57</f>
        <v>53.97</v>
      </c>
      <c r="L99" s="28">
        <f aca="true" t="shared" si="14" ref="L99:L116">K99+J99</f>
        <v>53.97</v>
      </c>
      <c r="M99" s="170"/>
    </row>
    <row r="100" spans="1:13" ht="18.75" customHeight="1">
      <c r="A100" s="36" t="s">
        <v>1445</v>
      </c>
      <c r="B100" s="14" t="s">
        <v>1072</v>
      </c>
      <c r="C100" s="14"/>
      <c r="D100" s="18"/>
      <c r="E100" s="18">
        <v>1323</v>
      </c>
      <c r="G100" s="18" t="s">
        <v>906</v>
      </c>
      <c r="H100" s="18"/>
      <c r="I100" s="4"/>
      <c r="J100" s="12"/>
      <c r="K100" s="12">
        <f t="shared" si="13"/>
        <v>0</v>
      </c>
      <c r="L100" s="28">
        <f t="shared" si="14"/>
        <v>0</v>
      </c>
      <c r="M100" s="170"/>
    </row>
    <row r="101" spans="1:13" ht="18.75" customHeight="1">
      <c r="A101" s="36" t="s">
        <v>1446</v>
      </c>
      <c r="B101" s="14" t="s">
        <v>1073</v>
      </c>
      <c r="C101" s="14"/>
      <c r="D101" s="18"/>
      <c r="E101" s="18">
        <v>3323</v>
      </c>
      <c r="F101" s="18"/>
      <c r="G101" s="18">
        <v>3371</v>
      </c>
      <c r="H101" s="18"/>
      <c r="I101" s="4">
        <f>G101-E101</f>
        <v>48</v>
      </c>
      <c r="J101" s="12"/>
      <c r="K101" s="12">
        <f t="shared" si="13"/>
        <v>123.35999999999999</v>
      </c>
      <c r="L101" s="28">
        <f t="shared" si="14"/>
        <v>123.35999999999999</v>
      </c>
      <c r="M101" s="170"/>
    </row>
    <row r="102" spans="1:13" ht="18.75" customHeight="1">
      <c r="A102" s="36" t="s">
        <v>1447</v>
      </c>
      <c r="B102" s="14" t="s">
        <v>1074</v>
      </c>
      <c r="C102" s="14"/>
      <c r="D102" s="18"/>
      <c r="E102" s="18">
        <v>3343</v>
      </c>
      <c r="F102" s="18"/>
      <c r="G102" s="18">
        <v>3400</v>
      </c>
      <c r="H102" s="18"/>
      <c r="I102" s="4">
        <f aca="true" t="shared" si="15" ref="I102:I108">G102-E102</f>
        <v>57</v>
      </c>
      <c r="J102" s="12"/>
      <c r="K102" s="12">
        <f t="shared" si="13"/>
        <v>146.48999999999998</v>
      </c>
      <c r="L102" s="28">
        <f t="shared" si="14"/>
        <v>146.48999999999998</v>
      </c>
      <c r="M102" s="170"/>
    </row>
    <row r="103" spans="1:13" ht="18.75" customHeight="1">
      <c r="A103" s="36" t="s">
        <v>48</v>
      </c>
      <c r="B103" s="14" t="s">
        <v>1075</v>
      </c>
      <c r="C103" s="14"/>
      <c r="D103" s="18"/>
      <c r="E103" s="18">
        <v>2599</v>
      </c>
      <c r="F103" s="18"/>
      <c r="G103" s="18">
        <v>2643</v>
      </c>
      <c r="H103" s="18"/>
      <c r="I103" s="4">
        <f t="shared" si="15"/>
        <v>44</v>
      </c>
      <c r="J103" s="12"/>
      <c r="K103" s="12">
        <f t="shared" si="13"/>
        <v>113.08</v>
      </c>
      <c r="L103" s="28">
        <f t="shared" si="14"/>
        <v>113.08</v>
      </c>
      <c r="M103" s="170"/>
    </row>
    <row r="104" spans="1:13" ht="18.75" customHeight="1">
      <c r="A104" s="36" t="s">
        <v>49</v>
      </c>
      <c r="B104" s="14" t="s">
        <v>1076</v>
      </c>
      <c r="C104" s="14"/>
      <c r="D104" s="18"/>
      <c r="E104" s="18">
        <v>714</v>
      </c>
      <c r="F104" s="18"/>
      <c r="G104" s="18">
        <v>732</v>
      </c>
      <c r="H104" s="18"/>
      <c r="I104" s="4">
        <f t="shared" si="15"/>
        <v>18</v>
      </c>
      <c r="J104" s="12"/>
      <c r="K104" s="12">
        <f t="shared" si="13"/>
        <v>46.26</v>
      </c>
      <c r="L104" s="28">
        <f t="shared" si="14"/>
        <v>46.26</v>
      </c>
      <c r="M104" s="170"/>
    </row>
    <row r="105" spans="1:13" ht="18.75" customHeight="1">
      <c r="A105" s="36" t="s">
        <v>50</v>
      </c>
      <c r="B105" s="14" t="s">
        <v>1077</v>
      </c>
      <c r="C105" s="14"/>
      <c r="D105" s="18"/>
      <c r="E105" s="18">
        <v>2162</v>
      </c>
      <c r="F105" s="18"/>
      <c r="G105" s="18">
        <v>2180</v>
      </c>
      <c r="H105" s="18"/>
      <c r="I105" s="4">
        <f t="shared" si="15"/>
        <v>18</v>
      </c>
      <c r="J105" s="12"/>
      <c r="K105" s="12">
        <f t="shared" si="13"/>
        <v>46.26</v>
      </c>
      <c r="L105" s="28">
        <f t="shared" si="14"/>
        <v>46.26</v>
      </c>
      <c r="M105" s="170"/>
    </row>
    <row r="106" spans="1:13" ht="18.75" customHeight="1">
      <c r="A106" s="36" t="s">
        <v>51</v>
      </c>
      <c r="B106" s="14" t="s">
        <v>1078</v>
      </c>
      <c r="C106" s="14"/>
      <c r="D106" s="18"/>
      <c r="E106" s="18">
        <v>2886</v>
      </c>
      <c r="F106" s="18"/>
      <c r="G106" s="18">
        <v>2919</v>
      </c>
      <c r="H106" s="18"/>
      <c r="I106" s="4">
        <f t="shared" si="15"/>
        <v>33</v>
      </c>
      <c r="J106" s="12"/>
      <c r="K106" s="12">
        <f t="shared" si="13"/>
        <v>84.80999999999999</v>
      </c>
      <c r="L106" s="28">
        <f t="shared" si="14"/>
        <v>84.80999999999999</v>
      </c>
      <c r="M106" s="170"/>
    </row>
    <row r="107" spans="1:13" ht="18.75" customHeight="1">
      <c r="A107" s="36" t="s">
        <v>52</v>
      </c>
      <c r="B107" s="14" t="s">
        <v>1079</v>
      </c>
      <c r="C107" s="14"/>
      <c r="D107" s="18"/>
      <c r="E107" s="18">
        <v>4238</v>
      </c>
      <c r="F107" s="18"/>
      <c r="G107" s="18">
        <v>4278</v>
      </c>
      <c r="H107" s="18"/>
      <c r="I107" s="4">
        <f t="shared" si="15"/>
        <v>40</v>
      </c>
      <c r="J107" s="12"/>
      <c r="K107" s="12">
        <f t="shared" si="13"/>
        <v>102.8</v>
      </c>
      <c r="L107" s="28">
        <f t="shared" si="14"/>
        <v>102.8</v>
      </c>
      <c r="M107" s="170"/>
    </row>
    <row r="108" spans="1:13" ht="18.75" customHeight="1">
      <c r="A108" s="36" t="s">
        <v>53</v>
      </c>
      <c r="B108" s="14" t="s">
        <v>1080</v>
      </c>
      <c r="C108" s="14"/>
      <c r="D108" s="18"/>
      <c r="E108" s="18">
        <v>5101</v>
      </c>
      <c r="F108" s="18"/>
      <c r="G108" s="18">
        <v>5142</v>
      </c>
      <c r="H108" s="18"/>
      <c r="I108" s="4">
        <f t="shared" si="15"/>
        <v>41</v>
      </c>
      <c r="J108" s="12"/>
      <c r="K108" s="12">
        <f t="shared" si="13"/>
        <v>105.36999999999999</v>
      </c>
      <c r="L108" s="28">
        <f t="shared" si="14"/>
        <v>105.36999999999999</v>
      </c>
      <c r="M108" s="170"/>
    </row>
    <row r="109" spans="1:13" ht="18.75" customHeight="1">
      <c r="A109" s="36" t="s">
        <v>54</v>
      </c>
      <c r="B109" s="14" t="s">
        <v>1081</v>
      </c>
      <c r="C109" s="14"/>
      <c r="D109" s="18"/>
      <c r="F109" s="18"/>
      <c r="G109" s="18" t="s">
        <v>1473</v>
      </c>
      <c r="H109" s="18"/>
      <c r="I109" s="4">
        <v>18</v>
      </c>
      <c r="J109" s="12"/>
      <c r="K109" s="12">
        <f t="shared" si="13"/>
        <v>46.26</v>
      </c>
      <c r="L109" s="28">
        <f t="shared" si="14"/>
        <v>46.26</v>
      </c>
      <c r="M109" s="170"/>
    </row>
    <row r="110" spans="1:13" ht="18.75" customHeight="1">
      <c r="A110" s="36" t="s">
        <v>55</v>
      </c>
      <c r="B110" s="14" t="s">
        <v>1082</v>
      </c>
      <c r="C110" s="14"/>
      <c r="D110" s="18"/>
      <c r="E110" s="18">
        <v>3189</v>
      </c>
      <c r="F110" s="18"/>
      <c r="G110" s="18">
        <v>3194</v>
      </c>
      <c r="H110" s="18"/>
      <c r="I110" s="4">
        <f>G110-E110</f>
        <v>5</v>
      </c>
      <c r="J110" s="12"/>
      <c r="K110" s="12">
        <f t="shared" si="13"/>
        <v>12.85</v>
      </c>
      <c r="L110" s="28">
        <f t="shared" si="14"/>
        <v>12.85</v>
      </c>
      <c r="M110" s="170"/>
    </row>
    <row r="111" spans="1:13" ht="18.75" customHeight="1">
      <c r="A111" s="36" t="s">
        <v>56</v>
      </c>
      <c r="B111" s="14" t="s">
        <v>1083</v>
      </c>
      <c r="C111" s="14"/>
      <c r="D111" s="18"/>
      <c r="E111" s="18">
        <v>2935</v>
      </c>
      <c r="F111" s="18"/>
      <c r="G111" s="18">
        <v>2975</v>
      </c>
      <c r="H111" s="18"/>
      <c r="I111" s="4">
        <f aca="true" t="shared" si="16" ref="I111:I116">G111-E111</f>
        <v>40</v>
      </c>
      <c r="J111" s="12"/>
      <c r="K111" s="12">
        <f t="shared" si="13"/>
        <v>102.8</v>
      </c>
      <c r="L111" s="28">
        <f t="shared" si="14"/>
        <v>102.8</v>
      </c>
      <c r="M111" s="170"/>
    </row>
    <row r="112" spans="1:13" ht="18.75" customHeight="1">
      <c r="A112" s="36" t="s">
        <v>57</v>
      </c>
      <c r="B112" s="14" t="s">
        <v>1084</v>
      </c>
      <c r="C112" s="14"/>
      <c r="D112" s="18"/>
      <c r="E112" s="18">
        <v>3955</v>
      </c>
      <c r="F112" s="18"/>
      <c r="G112" s="18">
        <v>4011</v>
      </c>
      <c r="H112" s="18"/>
      <c r="I112" s="4">
        <f t="shared" si="16"/>
        <v>56</v>
      </c>
      <c r="J112" s="12"/>
      <c r="K112" s="12">
        <f t="shared" si="13"/>
        <v>143.92</v>
      </c>
      <c r="L112" s="28">
        <f t="shared" si="14"/>
        <v>143.92</v>
      </c>
      <c r="M112" s="170"/>
    </row>
    <row r="113" spans="1:13" ht="18.75" customHeight="1">
      <c r="A113" s="36" t="s">
        <v>58</v>
      </c>
      <c r="B113" s="14" t="s">
        <v>1085</v>
      </c>
      <c r="C113" s="14"/>
      <c r="D113" s="18"/>
      <c r="E113" s="18">
        <v>4312</v>
      </c>
      <c r="F113" s="18"/>
      <c r="G113" s="18">
        <v>4321</v>
      </c>
      <c r="H113" s="18"/>
      <c r="I113" s="4">
        <f t="shared" si="16"/>
        <v>9</v>
      </c>
      <c r="J113" s="12"/>
      <c r="K113" s="12">
        <f t="shared" si="13"/>
        <v>23.13</v>
      </c>
      <c r="L113" s="28">
        <f t="shared" si="14"/>
        <v>23.13</v>
      </c>
      <c r="M113" s="170"/>
    </row>
    <row r="114" spans="1:13" ht="18.75" customHeight="1">
      <c r="A114" s="36" t="s">
        <v>59</v>
      </c>
      <c r="B114" s="14" t="s">
        <v>1086</v>
      </c>
      <c r="C114" s="14"/>
      <c r="D114" s="18"/>
      <c r="E114" s="18">
        <v>2951</v>
      </c>
      <c r="F114" s="18"/>
      <c r="G114" s="18">
        <v>2976</v>
      </c>
      <c r="H114" s="18"/>
      <c r="I114" s="4">
        <f t="shared" si="16"/>
        <v>25</v>
      </c>
      <c r="J114" s="12"/>
      <c r="K114" s="12">
        <f t="shared" si="13"/>
        <v>64.25</v>
      </c>
      <c r="L114" s="28">
        <f t="shared" si="14"/>
        <v>64.25</v>
      </c>
      <c r="M114" s="170"/>
    </row>
    <row r="115" spans="1:13" ht="18.75" customHeight="1">
      <c r="A115" s="36" t="s">
        <v>60</v>
      </c>
      <c r="B115" s="14" t="s">
        <v>1087</v>
      </c>
      <c r="C115" s="14"/>
      <c r="D115" s="18"/>
      <c r="E115" s="18">
        <v>2799</v>
      </c>
      <c r="F115" s="18"/>
      <c r="G115" s="18">
        <v>2851</v>
      </c>
      <c r="H115" s="18"/>
      <c r="I115" s="4">
        <f t="shared" si="16"/>
        <v>52</v>
      </c>
      <c r="J115" s="12"/>
      <c r="K115" s="12">
        <f t="shared" si="13"/>
        <v>133.64</v>
      </c>
      <c r="L115" s="28">
        <f t="shared" si="14"/>
        <v>133.64</v>
      </c>
      <c r="M115" s="170"/>
    </row>
    <row r="116" spans="1:13" ht="18.75" customHeight="1">
      <c r="A116" s="36" t="s">
        <v>61</v>
      </c>
      <c r="B116" s="14" t="s">
        <v>1088</v>
      </c>
      <c r="C116" s="14"/>
      <c r="D116" s="18"/>
      <c r="E116" s="18">
        <v>2802</v>
      </c>
      <c r="F116" s="18"/>
      <c r="G116" s="18">
        <v>2847</v>
      </c>
      <c r="H116" s="18"/>
      <c r="I116" s="4">
        <f t="shared" si="16"/>
        <v>45</v>
      </c>
      <c r="J116" s="12"/>
      <c r="K116" s="12">
        <f t="shared" si="13"/>
        <v>115.64999999999999</v>
      </c>
      <c r="L116" s="28">
        <f t="shared" si="14"/>
        <v>115.64999999999999</v>
      </c>
      <c r="M116" s="170"/>
    </row>
    <row r="117" spans="1:13" ht="18.75" customHeight="1">
      <c r="A117" s="157" t="s">
        <v>264</v>
      </c>
      <c r="B117" s="157"/>
      <c r="C117" s="18"/>
      <c r="D117" s="18"/>
      <c r="E117" s="18"/>
      <c r="F117" s="18"/>
      <c r="G117" s="18"/>
      <c r="H117" s="18"/>
      <c r="I117" s="18"/>
      <c r="J117" s="28"/>
      <c r="K117" s="28"/>
      <c r="L117" s="28">
        <f>SUM(L98:L116)</f>
        <v>1575.4100000000003</v>
      </c>
      <c r="M117" s="171"/>
    </row>
    <row r="118" spans="1:13" ht="25.5">
      <c r="A118" s="161" t="s">
        <v>1049</v>
      </c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3"/>
    </row>
    <row r="119" spans="1:13" ht="19.5" customHeight="1">
      <c r="A119" s="163" t="s">
        <v>252</v>
      </c>
      <c r="B119" s="163"/>
      <c r="F119" s="163" t="s">
        <v>62</v>
      </c>
      <c r="G119" s="163"/>
      <c r="H119" s="163"/>
      <c r="I119" s="163"/>
      <c r="K119" s="164"/>
      <c r="L119" s="164"/>
      <c r="M119" s="164"/>
    </row>
    <row r="120" spans="1:13" ht="19.5" customHeight="1">
      <c r="A120" s="160" t="s">
        <v>253</v>
      </c>
      <c r="B120" s="157" t="s">
        <v>254</v>
      </c>
      <c r="C120" s="169" t="s">
        <v>998</v>
      </c>
      <c r="D120" s="157" t="s">
        <v>255</v>
      </c>
      <c r="E120" s="157"/>
      <c r="F120" s="157" t="s">
        <v>256</v>
      </c>
      <c r="G120" s="157"/>
      <c r="H120" s="157" t="s">
        <v>257</v>
      </c>
      <c r="I120" s="157"/>
      <c r="J120" s="158" t="s">
        <v>258</v>
      </c>
      <c r="K120" s="158"/>
      <c r="L120" s="158"/>
      <c r="M120" s="157" t="s">
        <v>259</v>
      </c>
    </row>
    <row r="121" spans="1:13" ht="19.5" customHeight="1">
      <c r="A121" s="160"/>
      <c r="B121" s="157"/>
      <c r="C121" s="171"/>
      <c r="D121" s="18" t="s">
        <v>260</v>
      </c>
      <c r="E121" s="18" t="s">
        <v>261</v>
      </c>
      <c r="F121" s="18" t="s">
        <v>260</v>
      </c>
      <c r="G121" s="18" t="s">
        <v>261</v>
      </c>
      <c r="H121" s="18" t="s">
        <v>260</v>
      </c>
      <c r="I121" s="18" t="s">
        <v>261</v>
      </c>
      <c r="J121" s="28" t="s">
        <v>262</v>
      </c>
      <c r="K121" s="28" t="s">
        <v>263</v>
      </c>
      <c r="L121" s="28" t="s">
        <v>264</v>
      </c>
      <c r="M121" s="157"/>
    </row>
    <row r="122" spans="1:13" ht="17.25" customHeight="1">
      <c r="A122" s="36" t="s">
        <v>991</v>
      </c>
      <c r="B122" s="14" t="s">
        <v>1089</v>
      </c>
      <c r="C122" s="14"/>
      <c r="D122" s="18"/>
      <c r="E122" s="18">
        <v>1391</v>
      </c>
      <c r="F122" s="18"/>
      <c r="G122" s="18">
        <v>1391</v>
      </c>
      <c r="H122" s="18"/>
      <c r="I122" s="4">
        <f>G122-E122</f>
        <v>0</v>
      </c>
      <c r="J122" s="12"/>
      <c r="K122" s="12">
        <f>I122*2.57</f>
        <v>0</v>
      </c>
      <c r="L122" s="28">
        <f>K122+J122</f>
        <v>0</v>
      </c>
      <c r="M122" s="159" t="s">
        <v>187</v>
      </c>
    </row>
    <row r="123" spans="1:13" ht="17.25" customHeight="1">
      <c r="A123" s="36" t="s">
        <v>338</v>
      </c>
      <c r="B123" s="14" t="s">
        <v>1090</v>
      </c>
      <c r="C123" s="14"/>
      <c r="D123" s="18"/>
      <c r="E123" s="18">
        <v>1274</v>
      </c>
      <c r="F123" s="18"/>
      <c r="G123" s="18">
        <v>1296</v>
      </c>
      <c r="H123" s="18"/>
      <c r="I123" s="4">
        <f aca="true" t="shared" si="17" ref="I123:I142">G123-E123</f>
        <v>22</v>
      </c>
      <c r="J123" s="12"/>
      <c r="K123" s="12">
        <f>I123*2.57</f>
        <v>56.54</v>
      </c>
      <c r="L123" s="28">
        <f>K123+J123</f>
        <v>56.54</v>
      </c>
      <c r="M123" s="159"/>
    </row>
    <row r="124" spans="1:13" ht="17.25" customHeight="1">
      <c r="A124" s="92" t="s">
        <v>136</v>
      </c>
      <c r="B124" s="93" t="s">
        <v>1512</v>
      </c>
      <c r="C124" s="93"/>
      <c r="D124" s="91"/>
      <c r="E124" s="91">
        <v>1717</v>
      </c>
      <c r="F124" s="91"/>
      <c r="G124" s="91">
        <v>1768</v>
      </c>
      <c r="H124" s="91"/>
      <c r="I124" s="4">
        <f t="shared" si="17"/>
        <v>51</v>
      </c>
      <c r="J124" s="12"/>
      <c r="K124" s="12">
        <f>I124*2.57</f>
        <v>131.07</v>
      </c>
      <c r="L124" s="28">
        <f>K124+J124</f>
        <v>131.07</v>
      </c>
      <c r="M124" s="159"/>
    </row>
    <row r="125" spans="1:13" ht="17.25" customHeight="1">
      <c r="A125" s="36" t="s">
        <v>137</v>
      </c>
      <c r="B125" s="14" t="s">
        <v>1091</v>
      </c>
      <c r="C125" s="14"/>
      <c r="D125" s="18"/>
      <c r="E125" s="18">
        <v>970</v>
      </c>
      <c r="F125" s="18"/>
      <c r="G125" s="18">
        <v>1063</v>
      </c>
      <c r="H125" s="18"/>
      <c r="I125" s="4">
        <f t="shared" si="17"/>
        <v>93</v>
      </c>
      <c r="J125" s="12"/>
      <c r="K125" s="12">
        <f>I125*2.57</f>
        <v>239.01</v>
      </c>
      <c r="L125" s="28">
        <f>K125+J125</f>
        <v>239.01</v>
      </c>
      <c r="M125" s="159"/>
    </row>
    <row r="126" spans="1:13" ht="17.25" customHeight="1">
      <c r="A126" s="36" t="s">
        <v>138</v>
      </c>
      <c r="B126" s="169" t="s">
        <v>1092</v>
      </c>
      <c r="C126" s="14" t="s">
        <v>1093</v>
      </c>
      <c r="D126" s="18"/>
      <c r="E126" s="18">
        <v>1293</v>
      </c>
      <c r="F126" s="18"/>
      <c r="G126" s="18">
        <v>1389</v>
      </c>
      <c r="H126" s="18"/>
      <c r="I126" s="4">
        <f t="shared" si="17"/>
        <v>96</v>
      </c>
      <c r="J126" s="12"/>
      <c r="K126" s="166">
        <f>104*2.57</f>
        <v>267.28</v>
      </c>
      <c r="L126" s="172">
        <f>K126</f>
        <v>267.28</v>
      </c>
      <c r="M126" s="159"/>
    </row>
    <row r="127" spans="1:13" ht="17.25" customHeight="1">
      <c r="A127" s="36" t="s">
        <v>139</v>
      </c>
      <c r="B127" s="171"/>
      <c r="C127" s="14" t="s">
        <v>1026</v>
      </c>
      <c r="D127" s="18"/>
      <c r="E127" s="18">
        <v>139</v>
      </c>
      <c r="F127" s="18"/>
      <c r="G127" s="18">
        <v>147</v>
      </c>
      <c r="H127" s="18"/>
      <c r="I127" s="4">
        <f t="shared" si="17"/>
        <v>8</v>
      </c>
      <c r="J127" s="12"/>
      <c r="K127" s="168"/>
      <c r="L127" s="174"/>
      <c r="M127" s="159"/>
    </row>
    <row r="128" spans="1:13" ht="17.25" customHeight="1">
      <c r="A128" s="36" t="s">
        <v>140</v>
      </c>
      <c r="B128" s="169" t="s">
        <v>1094</v>
      </c>
      <c r="C128" s="14" t="s">
        <v>1093</v>
      </c>
      <c r="D128" s="18"/>
      <c r="E128" s="18">
        <v>1128</v>
      </c>
      <c r="F128" s="18"/>
      <c r="G128" s="18">
        <v>1136</v>
      </c>
      <c r="H128" s="18"/>
      <c r="I128" s="4">
        <f t="shared" si="17"/>
        <v>8</v>
      </c>
      <c r="J128" s="12"/>
      <c r="K128" s="166"/>
      <c r="L128" s="172">
        <f>K128</f>
        <v>0</v>
      </c>
      <c r="M128" s="159"/>
    </row>
    <row r="129" spans="1:13" ht="17.25" customHeight="1">
      <c r="A129" s="92" t="s">
        <v>141</v>
      </c>
      <c r="B129" s="171"/>
      <c r="C129" s="93" t="s">
        <v>1513</v>
      </c>
      <c r="D129" s="91"/>
      <c r="E129" s="91">
        <v>185</v>
      </c>
      <c r="F129" s="91"/>
      <c r="G129" s="91">
        <v>205</v>
      </c>
      <c r="H129" s="91"/>
      <c r="I129" s="4">
        <f t="shared" si="17"/>
        <v>20</v>
      </c>
      <c r="J129" s="12"/>
      <c r="K129" s="168"/>
      <c r="L129" s="174"/>
      <c r="M129" s="159"/>
    </row>
    <row r="130" spans="1:13" ht="17.25" customHeight="1">
      <c r="A130" s="175" t="s">
        <v>1095</v>
      </c>
      <c r="B130" s="169" t="s">
        <v>1096</v>
      </c>
      <c r="C130" s="14" t="s">
        <v>1024</v>
      </c>
      <c r="D130" s="18"/>
      <c r="E130" s="18">
        <v>54</v>
      </c>
      <c r="F130" s="18"/>
      <c r="G130" s="18">
        <v>57</v>
      </c>
      <c r="H130" s="18"/>
      <c r="I130" s="4">
        <f t="shared" si="17"/>
        <v>3</v>
      </c>
      <c r="J130" s="12"/>
      <c r="K130" s="166">
        <f>16*2.57</f>
        <v>41.12</v>
      </c>
      <c r="L130" s="172">
        <f>K130</f>
        <v>41.12</v>
      </c>
      <c r="M130" s="159"/>
    </row>
    <row r="131" spans="1:13" ht="17.25" customHeight="1">
      <c r="A131" s="156"/>
      <c r="B131" s="170"/>
      <c r="C131" s="14" t="s">
        <v>1031</v>
      </c>
      <c r="D131" s="18"/>
      <c r="E131" s="18">
        <v>23</v>
      </c>
      <c r="F131" s="18"/>
      <c r="G131" s="18">
        <v>24</v>
      </c>
      <c r="H131" s="18"/>
      <c r="I131" s="4">
        <f t="shared" si="17"/>
        <v>1</v>
      </c>
      <c r="J131" s="12"/>
      <c r="K131" s="167"/>
      <c r="L131" s="173"/>
      <c r="M131" s="159"/>
    </row>
    <row r="132" spans="1:13" ht="17.25" customHeight="1">
      <c r="A132" s="156"/>
      <c r="B132" s="170"/>
      <c r="C132" s="14" t="s">
        <v>1025</v>
      </c>
      <c r="D132" s="18"/>
      <c r="E132" s="18">
        <v>130</v>
      </c>
      <c r="F132" s="18"/>
      <c r="G132" s="18">
        <v>142</v>
      </c>
      <c r="H132" s="18"/>
      <c r="I132" s="4">
        <f t="shared" si="17"/>
        <v>12</v>
      </c>
      <c r="J132" s="12"/>
      <c r="K132" s="168"/>
      <c r="L132" s="173"/>
      <c r="M132" s="159"/>
    </row>
    <row r="133" spans="1:13" ht="17.25" customHeight="1">
      <c r="A133" s="36" t="s">
        <v>1097</v>
      </c>
      <c r="B133" s="14" t="s">
        <v>1098</v>
      </c>
      <c r="C133" s="14"/>
      <c r="D133" s="18"/>
      <c r="E133" s="18">
        <v>461</v>
      </c>
      <c r="F133" s="18"/>
      <c r="G133" s="18">
        <v>477</v>
      </c>
      <c r="H133" s="18"/>
      <c r="I133" s="4">
        <f t="shared" si="17"/>
        <v>16</v>
      </c>
      <c r="J133" s="12"/>
      <c r="K133" s="12">
        <f>I133*2.57</f>
        <v>41.12</v>
      </c>
      <c r="L133" s="28">
        <f>K133+J133</f>
        <v>41.12</v>
      </c>
      <c r="M133" s="159"/>
    </row>
    <row r="134" spans="1:13" ht="17.25" customHeight="1">
      <c r="A134" s="36" t="s">
        <v>1099</v>
      </c>
      <c r="B134" s="14" t="s">
        <v>1100</v>
      </c>
      <c r="C134" s="14"/>
      <c r="D134" s="18"/>
      <c r="E134" s="18">
        <v>2189</v>
      </c>
      <c r="F134" s="18"/>
      <c r="G134" s="18">
        <v>2235</v>
      </c>
      <c r="H134" s="18"/>
      <c r="I134" s="4">
        <f t="shared" si="17"/>
        <v>46</v>
      </c>
      <c r="J134" s="12"/>
      <c r="K134" s="12">
        <f>I134*2.57</f>
        <v>118.22</v>
      </c>
      <c r="L134" s="28">
        <f>K134+J134</f>
        <v>118.22</v>
      </c>
      <c r="M134" s="159"/>
    </row>
    <row r="135" spans="1:13" ht="17.25" customHeight="1">
      <c r="A135" s="36" t="s">
        <v>1448</v>
      </c>
      <c r="B135" s="14" t="s">
        <v>1101</v>
      </c>
      <c r="C135" s="14"/>
      <c r="D135" s="14"/>
      <c r="E135" s="18">
        <v>1322</v>
      </c>
      <c r="F135" s="14"/>
      <c r="G135" s="18">
        <v>1352</v>
      </c>
      <c r="H135" s="18"/>
      <c r="I135" s="4">
        <f t="shared" si="17"/>
        <v>30</v>
      </c>
      <c r="J135" s="12"/>
      <c r="K135" s="12">
        <f>I135*2.57</f>
        <v>77.1</v>
      </c>
      <c r="L135" s="28">
        <f>K135+J135</f>
        <v>77.1</v>
      </c>
      <c r="M135" s="159"/>
    </row>
    <row r="136" spans="1:13" ht="17.25" customHeight="1">
      <c r="A136" s="36" t="s">
        <v>1449</v>
      </c>
      <c r="B136" s="14" t="s">
        <v>1102</v>
      </c>
      <c r="C136" s="14"/>
      <c r="D136" s="14"/>
      <c r="E136" s="18">
        <v>1129</v>
      </c>
      <c r="F136" s="14"/>
      <c r="G136" s="18">
        <v>1170</v>
      </c>
      <c r="H136" s="18"/>
      <c r="I136" s="4">
        <f t="shared" si="17"/>
        <v>41</v>
      </c>
      <c r="J136" s="12"/>
      <c r="K136" s="12">
        <f>I136*2.57</f>
        <v>105.36999999999999</v>
      </c>
      <c r="L136" s="28">
        <f>K136+J136</f>
        <v>105.36999999999999</v>
      </c>
      <c r="M136" s="159"/>
    </row>
    <row r="137" spans="1:13" ht="17.25" customHeight="1">
      <c r="A137" s="36" t="s">
        <v>1450</v>
      </c>
      <c r="B137" s="169" t="s">
        <v>1103</v>
      </c>
      <c r="C137" s="14" t="s">
        <v>1093</v>
      </c>
      <c r="D137" s="18"/>
      <c r="E137" s="18">
        <v>1220</v>
      </c>
      <c r="F137" s="18"/>
      <c r="G137" s="18">
        <v>1280</v>
      </c>
      <c r="H137" s="18"/>
      <c r="I137" s="4">
        <f t="shared" si="17"/>
        <v>60</v>
      </c>
      <c r="J137" s="12"/>
      <c r="K137" s="166">
        <f>72*2.57</f>
        <v>185.04</v>
      </c>
      <c r="L137" s="172">
        <f>K137</f>
        <v>185.04</v>
      </c>
      <c r="M137" s="159"/>
    </row>
    <row r="138" spans="1:13" ht="17.25" customHeight="1">
      <c r="A138" s="36" t="s">
        <v>1451</v>
      </c>
      <c r="B138" s="171"/>
      <c r="C138" s="14" t="s">
        <v>1026</v>
      </c>
      <c r="D138" s="18"/>
      <c r="E138" s="18">
        <v>149</v>
      </c>
      <c r="F138" s="18"/>
      <c r="G138" s="18">
        <v>161</v>
      </c>
      <c r="H138" s="18"/>
      <c r="I138" s="4">
        <f t="shared" si="17"/>
        <v>12</v>
      </c>
      <c r="J138" s="12"/>
      <c r="K138" s="168"/>
      <c r="L138" s="174"/>
      <c r="M138" s="159"/>
    </row>
    <row r="139" spans="1:13" ht="17.25" customHeight="1">
      <c r="A139" s="36" t="s">
        <v>1452</v>
      </c>
      <c r="B139" s="14" t="s">
        <v>1104</v>
      </c>
      <c r="C139" s="14"/>
      <c r="D139" s="18"/>
      <c r="E139" s="18">
        <v>1573</v>
      </c>
      <c r="F139" s="18"/>
      <c r="G139" s="18">
        <v>1585</v>
      </c>
      <c r="H139" s="18"/>
      <c r="I139" s="4">
        <f t="shared" si="17"/>
        <v>12</v>
      </c>
      <c r="J139" s="12"/>
      <c r="K139" s="12">
        <f>I139*2.57</f>
        <v>30.839999999999996</v>
      </c>
      <c r="L139" s="28">
        <f>K139+J139</f>
        <v>30.839999999999996</v>
      </c>
      <c r="M139" s="159"/>
    </row>
    <row r="140" spans="1:13" ht="17.25" customHeight="1">
      <c r="A140" s="36" t="s">
        <v>1453</v>
      </c>
      <c r="B140" s="169" t="s">
        <v>1105</v>
      </c>
      <c r="C140" s="14" t="s">
        <v>1093</v>
      </c>
      <c r="D140" s="18"/>
      <c r="E140" s="18">
        <v>509</v>
      </c>
      <c r="F140" s="18"/>
      <c r="G140" s="18">
        <v>548</v>
      </c>
      <c r="H140" s="18"/>
      <c r="I140" s="4">
        <f t="shared" si="17"/>
        <v>39</v>
      </c>
      <c r="J140" s="12"/>
      <c r="K140" s="166">
        <f>I140*2.57</f>
        <v>100.22999999999999</v>
      </c>
      <c r="L140" s="172">
        <f>K140</f>
        <v>100.22999999999999</v>
      </c>
      <c r="M140" s="159"/>
    </row>
    <row r="141" spans="1:13" ht="17.25" customHeight="1">
      <c r="A141" s="36" t="s">
        <v>1454</v>
      </c>
      <c r="B141" s="171"/>
      <c r="C141" s="14" t="s">
        <v>1026</v>
      </c>
      <c r="D141" s="18"/>
      <c r="E141" s="18">
        <v>32</v>
      </c>
      <c r="F141" s="18"/>
      <c r="G141" s="18">
        <v>32</v>
      </c>
      <c r="H141" s="18"/>
      <c r="I141" s="4">
        <f t="shared" si="17"/>
        <v>0</v>
      </c>
      <c r="J141" s="12"/>
      <c r="K141" s="168"/>
      <c r="L141" s="174"/>
      <c r="M141" s="159"/>
    </row>
    <row r="142" spans="1:13" ht="17.25" customHeight="1">
      <c r="A142" s="36" t="s">
        <v>1385</v>
      </c>
      <c r="B142" s="14" t="s">
        <v>1106</v>
      </c>
      <c r="C142" s="14"/>
      <c r="D142" s="18"/>
      <c r="E142" s="18">
        <v>2499</v>
      </c>
      <c r="F142" s="18"/>
      <c r="G142" s="18">
        <v>2535</v>
      </c>
      <c r="H142" s="18"/>
      <c r="I142" s="4">
        <f t="shared" si="17"/>
        <v>36</v>
      </c>
      <c r="J142" s="12"/>
      <c r="K142" s="12">
        <f>I142*2.57</f>
        <v>92.52</v>
      </c>
      <c r="L142" s="28">
        <f>K142+J142</f>
        <v>92.52</v>
      </c>
      <c r="M142" s="159"/>
    </row>
    <row r="143" spans="1:13" ht="17.25" customHeight="1">
      <c r="A143" s="157" t="s">
        <v>264</v>
      </c>
      <c r="B143" s="157"/>
      <c r="C143" s="18"/>
      <c r="D143" s="18"/>
      <c r="E143" s="18"/>
      <c r="F143" s="18"/>
      <c r="G143" s="18"/>
      <c r="H143" s="18"/>
      <c r="I143" s="18"/>
      <c r="J143" s="28"/>
      <c r="K143" s="28"/>
      <c r="L143" s="28">
        <f>SUM(L122:L142)</f>
        <v>1485.4599999999998</v>
      </c>
      <c r="M143" s="159"/>
    </row>
    <row r="144" spans="1:13" ht="25.5">
      <c r="A144" s="161" t="s">
        <v>1049</v>
      </c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3"/>
    </row>
    <row r="145" spans="1:13" ht="19.5" customHeight="1">
      <c r="A145" s="163" t="s">
        <v>252</v>
      </c>
      <c r="B145" s="163"/>
      <c r="F145" s="163" t="s">
        <v>62</v>
      </c>
      <c r="G145" s="163"/>
      <c r="H145" s="163"/>
      <c r="I145" s="163"/>
      <c r="K145" s="164"/>
      <c r="L145" s="164"/>
      <c r="M145" s="164"/>
    </row>
    <row r="146" spans="1:13" ht="19.5" customHeight="1">
      <c r="A146" s="160" t="s">
        <v>253</v>
      </c>
      <c r="B146" s="157" t="s">
        <v>254</v>
      </c>
      <c r="C146" s="169" t="s">
        <v>998</v>
      </c>
      <c r="D146" s="157" t="s">
        <v>255</v>
      </c>
      <c r="E146" s="157"/>
      <c r="F146" s="157" t="s">
        <v>256</v>
      </c>
      <c r="G146" s="157"/>
      <c r="H146" s="157" t="s">
        <v>257</v>
      </c>
      <c r="I146" s="157"/>
      <c r="J146" s="158" t="s">
        <v>258</v>
      </c>
      <c r="K146" s="158"/>
      <c r="L146" s="158"/>
      <c r="M146" s="157" t="s">
        <v>259</v>
      </c>
    </row>
    <row r="147" spans="1:13" ht="19.5" customHeight="1">
      <c r="A147" s="160"/>
      <c r="B147" s="157"/>
      <c r="C147" s="171"/>
      <c r="D147" s="18" t="s">
        <v>260</v>
      </c>
      <c r="E147" s="18" t="s">
        <v>261</v>
      </c>
      <c r="F147" s="18" t="s">
        <v>260</v>
      </c>
      <c r="G147" s="18" t="s">
        <v>261</v>
      </c>
      <c r="H147" s="18" t="s">
        <v>260</v>
      </c>
      <c r="I147" s="18" t="s">
        <v>261</v>
      </c>
      <c r="J147" s="28" t="s">
        <v>262</v>
      </c>
      <c r="K147" s="28" t="s">
        <v>263</v>
      </c>
      <c r="L147" s="28" t="s">
        <v>264</v>
      </c>
      <c r="M147" s="157"/>
    </row>
    <row r="148" spans="1:13" ht="19.5" customHeight="1">
      <c r="A148" s="175" t="s">
        <v>992</v>
      </c>
      <c r="B148" s="169" t="s">
        <v>1107</v>
      </c>
      <c r="C148" s="14" t="s">
        <v>1024</v>
      </c>
      <c r="D148" s="18"/>
      <c r="E148" s="18">
        <v>761</v>
      </c>
      <c r="F148" s="18"/>
      <c r="G148" s="18">
        <v>789</v>
      </c>
      <c r="H148" s="4"/>
      <c r="I148" s="4">
        <f>G148-E148</f>
        <v>28</v>
      </c>
      <c r="J148" s="12"/>
      <c r="K148" s="166">
        <f>94*2.57</f>
        <v>241.57999999999998</v>
      </c>
      <c r="L148" s="172">
        <f>K148</f>
        <v>241.57999999999998</v>
      </c>
      <c r="M148" s="159" t="s">
        <v>63</v>
      </c>
    </row>
    <row r="149" spans="1:13" ht="19.5" customHeight="1">
      <c r="A149" s="176"/>
      <c r="B149" s="170"/>
      <c r="C149" s="14" t="s">
        <v>1031</v>
      </c>
      <c r="D149" s="18"/>
      <c r="E149" s="18">
        <v>353</v>
      </c>
      <c r="F149" s="18"/>
      <c r="G149" s="18">
        <v>386</v>
      </c>
      <c r="H149" s="4"/>
      <c r="I149" s="4">
        <f aca="true" t="shared" si="18" ref="I149:I164">G149-E149</f>
        <v>33</v>
      </c>
      <c r="J149" s="12"/>
      <c r="K149" s="167"/>
      <c r="L149" s="173"/>
      <c r="M149" s="159"/>
    </row>
    <row r="150" spans="1:13" ht="19.5" customHeight="1">
      <c r="A150" s="177"/>
      <c r="B150" s="171"/>
      <c r="C150" s="14" t="s">
        <v>1025</v>
      </c>
      <c r="D150" s="18"/>
      <c r="E150" s="18">
        <v>303</v>
      </c>
      <c r="F150" s="18"/>
      <c r="G150" s="18">
        <v>336</v>
      </c>
      <c r="H150" s="4"/>
      <c r="I150" s="4">
        <f t="shared" si="18"/>
        <v>33</v>
      </c>
      <c r="J150" s="12"/>
      <c r="K150" s="168"/>
      <c r="L150" s="174"/>
      <c r="M150" s="159"/>
    </row>
    <row r="151" spans="1:13" ht="19.5" customHeight="1">
      <c r="A151" s="36" t="s">
        <v>993</v>
      </c>
      <c r="B151" s="14" t="s">
        <v>1108</v>
      </c>
      <c r="C151" s="14"/>
      <c r="D151" s="18">
        <v>1050</v>
      </c>
      <c r="E151" s="18">
        <v>6644</v>
      </c>
      <c r="F151" s="18">
        <v>6764</v>
      </c>
      <c r="G151" s="18">
        <v>6662</v>
      </c>
      <c r="H151" s="4"/>
      <c r="I151" s="4">
        <f t="shared" si="18"/>
        <v>18</v>
      </c>
      <c r="J151" s="12"/>
      <c r="K151" s="12">
        <f>I151*2.57</f>
        <v>46.26</v>
      </c>
      <c r="L151" s="28">
        <f>K151+J151</f>
        <v>46.26</v>
      </c>
      <c r="M151" s="159"/>
    </row>
    <row r="152" spans="1:13" ht="19.5" customHeight="1">
      <c r="A152" s="36" t="s">
        <v>1109</v>
      </c>
      <c r="B152" s="14" t="s">
        <v>1110</v>
      </c>
      <c r="C152" s="14"/>
      <c r="D152" s="18">
        <v>4928</v>
      </c>
      <c r="E152" s="18">
        <v>9120</v>
      </c>
      <c r="F152" s="18">
        <v>5881</v>
      </c>
      <c r="G152" s="18">
        <v>9160</v>
      </c>
      <c r="H152" s="4"/>
      <c r="I152" s="4">
        <f t="shared" si="18"/>
        <v>40</v>
      </c>
      <c r="J152" s="12"/>
      <c r="K152" s="12">
        <f>I152*2.57</f>
        <v>102.8</v>
      </c>
      <c r="L152" s="28">
        <f>K152+J152</f>
        <v>102.8</v>
      </c>
      <c r="M152" s="159"/>
    </row>
    <row r="153" spans="1:13" ht="19.5" customHeight="1">
      <c r="A153" s="36" t="s">
        <v>145</v>
      </c>
      <c r="B153" s="14" t="s">
        <v>1111</v>
      </c>
      <c r="C153" s="14"/>
      <c r="D153" s="18">
        <v>4399</v>
      </c>
      <c r="E153" s="18">
        <v>8792</v>
      </c>
      <c r="F153" s="18">
        <v>4399</v>
      </c>
      <c r="G153" s="18">
        <v>8792</v>
      </c>
      <c r="H153" s="4"/>
      <c r="I153" s="4">
        <f t="shared" si="18"/>
        <v>0</v>
      </c>
      <c r="J153" s="12"/>
      <c r="K153" s="12">
        <f>I153*2.57</f>
        <v>0</v>
      </c>
      <c r="L153" s="28">
        <f>K153+J153</f>
        <v>0</v>
      </c>
      <c r="M153" s="159"/>
    </row>
    <row r="154" spans="1:13" ht="19.5" customHeight="1">
      <c r="A154" s="36" t="s">
        <v>146</v>
      </c>
      <c r="B154" s="14" t="s">
        <v>1112</v>
      </c>
      <c r="C154" s="14"/>
      <c r="D154" s="18">
        <v>3311</v>
      </c>
      <c r="E154" s="18">
        <v>145</v>
      </c>
      <c r="F154" s="18">
        <v>3928</v>
      </c>
      <c r="G154" s="18">
        <v>172</v>
      </c>
      <c r="H154" s="4"/>
      <c r="I154" s="4">
        <f t="shared" si="18"/>
        <v>27</v>
      </c>
      <c r="J154" s="12"/>
      <c r="K154" s="12">
        <f>I154*2.57</f>
        <v>69.39</v>
      </c>
      <c r="L154" s="28">
        <f>K154+J154</f>
        <v>69.39</v>
      </c>
      <c r="M154" s="159"/>
    </row>
    <row r="155" spans="1:13" ht="19.5" customHeight="1">
      <c r="A155" s="36" t="s">
        <v>147</v>
      </c>
      <c r="B155" s="14" t="s">
        <v>1113</v>
      </c>
      <c r="C155" s="14"/>
      <c r="D155" s="18">
        <v>3441</v>
      </c>
      <c r="E155" s="18">
        <v>6</v>
      </c>
      <c r="F155" s="18">
        <v>3623</v>
      </c>
      <c r="G155" s="18">
        <v>11</v>
      </c>
      <c r="H155" s="4"/>
      <c r="I155" s="4">
        <f t="shared" si="18"/>
        <v>5</v>
      </c>
      <c r="J155" s="12"/>
      <c r="K155" s="12">
        <f>I155*2.57</f>
        <v>12.85</v>
      </c>
      <c r="L155" s="28">
        <f>K155+J155</f>
        <v>12.85</v>
      </c>
      <c r="M155" s="159"/>
    </row>
    <row r="156" spans="1:13" ht="19.5" customHeight="1">
      <c r="A156" s="175" t="s">
        <v>1114</v>
      </c>
      <c r="B156" s="169" t="s">
        <v>1115</v>
      </c>
      <c r="C156" s="14" t="s">
        <v>1031</v>
      </c>
      <c r="D156" s="18"/>
      <c r="E156" s="18">
        <v>1247</v>
      </c>
      <c r="F156" s="18"/>
      <c r="G156" s="18">
        <v>1282</v>
      </c>
      <c r="H156" s="4"/>
      <c r="I156" s="4">
        <f t="shared" si="18"/>
        <v>35</v>
      </c>
      <c r="J156" s="12"/>
      <c r="K156" s="166">
        <f>60*2.57</f>
        <v>154.2</v>
      </c>
      <c r="L156" s="172">
        <f>K156</f>
        <v>154.2</v>
      </c>
      <c r="M156" s="159"/>
    </row>
    <row r="157" spans="1:13" ht="19.5" customHeight="1">
      <c r="A157" s="156"/>
      <c r="B157" s="170"/>
      <c r="C157" s="14" t="s">
        <v>19</v>
      </c>
      <c r="D157" s="18"/>
      <c r="E157" s="18">
        <v>587</v>
      </c>
      <c r="F157" s="18"/>
      <c r="G157" s="18">
        <v>612</v>
      </c>
      <c r="H157" s="4"/>
      <c r="I157" s="4">
        <f t="shared" si="18"/>
        <v>25</v>
      </c>
      <c r="J157" s="12"/>
      <c r="K157" s="167"/>
      <c r="L157" s="173"/>
      <c r="M157" s="159"/>
    </row>
    <row r="158" spans="1:13" ht="19.5" customHeight="1">
      <c r="A158" s="138"/>
      <c r="B158" s="171"/>
      <c r="C158" s="14" t="s">
        <v>17</v>
      </c>
      <c r="D158" s="18"/>
      <c r="E158" s="18">
        <v>68</v>
      </c>
      <c r="F158" s="18"/>
      <c r="G158" s="18">
        <v>68</v>
      </c>
      <c r="H158" s="4"/>
      <c r="I158" s="4">
        <f t="shared" si="18"/>
        <v>0</v>
      </c>
      <c r="J158" s="12"/>
      <c r="K158" s="168"/>
      <c r="L158" s="174"/>
      <c r="M158" s="159"/>
    </row>
    <row r="159" spans="1:13" ht="19.5" customHeight="1">
      <c r="A159" s="175" t="s">
        <v>1116</v>
      </c>
      <c r="B159" s="169" t="s">
        <v>1117</v>
      </c>
      <c r="C159" s="14" t="s">
        <v>1024</v>
      </c>
      <c r="D159" s="18"/>
      <c r="E159" s="18">
        <v>45</v>
      </c>
      <c r="F159" s="18"/>
      <c r="G159" s="18">
        <v>70</v>
      </c>
      <c r="H159" s="4"/>
      <c r="I159" s="4">
        <f t="shared" si="18"/>
        <v>25</v>
      </c>
      <c r="J159" s="12"/>
      <c r="K159" s="166">
        <f>30*2.57</f>
        <v>77.1</v>
      </c>
      <c r="L159" s="172">
        <f>K159</f>
        <v>77.1</v>
      </c>
      <c r="M159" s="159"/>
    </row>
    <row r="160" spans="1:13" ht="19.5" customHeight="1">
      <c r="A160" s="156"/>
      <c r="B160" s="170"/>
      <c r="C160" s="14" t="s">
        <v>1032</v>
      </c>
      <c r="D160" s="18"/>
      <c r="E160" s="18">
        <v>201</v>
      </c>
      <c r="F160" s="18"/>
      <c r="G160" s="18">
        <v>206</v>
      </c>
      <c r="H160" s="4"/>
      <c r="I160" s="4">
        <f t="shared" si="18"/>
        <v>5</v>
      </c>
      <c r="J160" s="12"/>
      <c r="K160" s="167"/>
      <c r="L160" s="173"/>
      <c r="M160" s="159"/>
    </row>
    <row r="161" spans="1:13" ht="19.5" customHeight="1">
      <c r="A161" s="138"/>
      <c r="B161" s="171"/>
      <c r="C161" s="14" t="s">
        <v>17</v>
      </c>
      <c r="D161" s="18"/>
      <c r="E161" s="18">
        <v>14</v>
      </c>
      <c r="F161" s="18"/>
      <c r="G161" s="18">
        <v>14</v>
      </c>
      <c r="H161" s="4"/>
      <c r="I161" s="4">
        <f t="shared" si="18"/>
        <v>0</v>
      </c>
      <c r="J161" s="12"/>
      <c r="K161" s="168"/>
      <c r="L161" s="174"/>
      <c r="M161" s="159"/>
    </row>
    <row r="162" spans="1:13" ht="19.5" customHeight="1">
      <c r="A162" s="175" t="s">
        <v>1118</v>
      </c>
      <c r="B162" s="169" t="s">
        <v>1119</v>
      </c>
      <c r="C162" s="14" t="s">
        <v>1031</v>
      </c>
      <c r="D162" s="18"/>
      <c r="E162" s="18">
        <v>601</v>
      </c>
      <c r="F162" s="18"/>
      <c r="G162" s="18">
        <v>622</v>
      </c>
      <c r="H162" s="4"/>
      <c r="I162" s="4">
        <f t="shared" si="18"/>
        <v>21</v>
      </c>
      <c r="J162" s="12"/>
      <c r="K162" s="166">
        <f>29*2.57</f>
        <v>74.53</v>
      </c>
      <c r="L162" s="172">
        <f>K162</f>
        <v>74.53</v>
      </c>
      <c r="M162" s="159"/>
    </row>
    <row r="163" spans="1:13" ht="19.5" customHeight="1">
      <c r="A163" s="156"/>
      <c r="B163" s="170"/>
      <c r="C163" s="14" t="s">
        <v>1032</v>
      </c>
      <c r="D163" s="18"/>
      <c r="E163" s="18">
        <v>217</v>
      </c>
      <c r="F163" s="18"/>
      <c r="G163" s="18">
        <v>223</v>
      </c>
      <c r="H163" s="4"/>
      <c r="I163" s="4">
        <f t="shared" si="18"/>
        <v>6</v>
      </c>
      <c r="J163" s="12"/>
      <c r="K163" s="167"/>
      <c r="L163" s="173"/>
      <c r="M163" s="159"/>
    </row>
    <row r="164" spans="1:13" ht="19.5" customHeight="1">
      <c r="A164" s="138"/>
      <c r="B164" s="171"/>
      <c r="C164" s="14" t="s">
        <v>17</v>
      </c>
      <c r="D164" s="18"/>
      <c r="E164" s="18">
        <v>358</v>
      </c>
      <c r="F164" s="18"/>
      <c r="G164" s="18">
        <v>360</v>
      </c>
      <c r="H164" s="4"/>
      <c r="I164" s="4">
        <f t="shared" si="18"/>
        <v>2</v>
      </c>
      <c r="J164" s="12"/>
      <c r="K164" s="168"/>
      <c r="L164" s="174"/>
      <c r="M164" s="159"/>
    </row>
    <row r="165" spans="1:13" ht="19.5" customHeight="1">
      <c r="A165" s="157" t="s">
        <v>264</v>
      </c>
      <c r="B165" s="157"/>
      <c r="C165" s="18"/>
      <c r="D165" s="18"/>
      <c r="E165" s="18"/>
      <c r="F165" s="18"/>
      <c r="G165" s="18"/>
      <c r="H165" s="18"/>
      <c r="I165" s="18"/>
      <c r="J165" s="28"/>
      <c r="K165" s="28"/>
      <c r="L165" s="28">
        <f>SUM(L148:L162)</f>
        <v>778.7099999999999</v>
      </c>
      <c r="M165" s="159"/>
    </row>
    <row r="166" spans="1:13" ht="25.5">
      <c r="A166" s="161" t="s">
        <v>1049</v>
      </c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3"/>
    </row>
    <row r="167" spans="1:13" ht="18.75" customHeight="1">
      <c r="A167" s="163" t="s">
        <v>252</v>
      </c>
      <c r="B167" s="163"/>
      <c r="F167" s="163" t="s">
        <v>62</v>
      </c>
      <c r="G167" s="163"/>
      <c r="H167" s="163"/>
      <c r="I167" s="163"/>
      <c r="K167" s="164"/>
      <c r="L167" s="164"/>
      <c r="M167" s="164"/>
    </row>
    <row r="168" spans="1:13" ht="18.75" customHeight="1">
      <c r="A168" s="160" t="s">
        <v>253</v>
      </c>
      <c r="B168" s="157" t="s">
        <v>254</v>
      </c>
      <c r="C168" s="169" t="s">
        <v>998</v>
      </c>
      <c r="D168" s="157" t="s">
        <v>255</v>
      </c>
      <c r="E168" s="157"/>
      <c r="F168" s="157" t="s">
        <v>256</v>
      </c>
      <c r="G168" s="157"/>
      <c r="H168" s="157" t="s">
        <v>257</v>
      </c>
      <c r="I168" s="157"/>
      <c r="J168" s="158" t="s">
        <v>258</v>
      </c>
      <c r="K168" s="158"/>
      <c r="L168" s="158"/>
      <c r="M168" s="157" t="s">
        <v>259</v>
      </c>
    </row>
    <row r="169" spans="1:13" ht="18.75" customHeight="1">
      <c r="A169" s="160"/>
      <c r="B169" s="157"/>
      <c r="C169" s="171"/>
      <c r="D169" s="18" t="s">
        <v>260</v>
      </c>
      <c r="E169" s="18" t="s">
        <v>261</v>
      </c>
      <c r="F169" s="18" t="s">
        <v>260</v>
      </c>
      <c r="G169" s="18" t="s">
        <v>261</v>
      </c>
      <c r="H169" s="18" t="s">
        <v>260</v>
      </c>
      <c r="I169" s="18" t="s">
        <v>261</v>
      </c>
      <c r="J169" s="28" t="s">
        <v>262</v>
      </c>
      <c r="K169" s="28" t="s">
        <v>263</v>
      </c>
      <c r="L169" s="28" t="s">
        <v>264</v>
      </c>
      <c r="M169" s="157"/>
    </row>
    <row r="170" spans="1:13" ht="18.75" customHeight="1">
      <c r="A170" s="175" t="s">
        <v>344</v>
      </c>
      <c r="B170" s="169" t="s">
        <v>1120</v>
      </c>
      <c r="C170" s="14" t="s">
        <v>1024</v>
      </c>
      <c r="D170" s="18"/>
      <c r="E170" s="18">
        <v>681</v>
      </c>
      <c r="F170" s="18"/>
      <c r="G170" s="18">
        <v>681</v>
      </c>
      <c r="H170" s="4"/>
      <c r="I170" s="4">
        <f>G170-E170</f>
        <v>0</v>
      </c>
      <c r="J170" s="12"/>
      <c r="K170" s="166"/>
      <c r="L170" s="172"/>
      <c r="M170" s="159" t="s">
        <v>187</v>
      </c>
    </row>
    <row r="171" spans="1:13" ht="18.75" customHeight="1">
      <c r="A171" s="156"/>
      <c r="B171" s="170"/>
      <c r="C171" s="14" t="s">
        <v>19</v>
      </c>
      <c r="D171" s="18" t="s">
        <v>906</v>
      </c>
      <c r="E171" s="18">
        <v>76</v>
      </c>
      <c r="F171" s="18"/>
      <c r="G171" s="18">
        <v>76</v>
      </c>
      <c r="H171" s="4"/>
      <c r="I171" s="4">
        <f aca="true" t="shared" si="19" ref="I171:I189">G171-E171</f>
        <v>0</v>
      </c>
      <c r="J171" s="12"/>
      <c r="K171" s="167"/>
      <c r="L171" s="173"/>
      <c r="M171" s="157"/>
    </row>
    <row r="172" spans="1:13" ht="18.75" customHeight="1">
      <c r="A172" s="138"/>
      <c r="B172" s="171"/>
      <c r="C172" s="14" t="s">
        <v>17</v>
      </c>
      <c r="D172" s="18"/>
      <c r="E172" s="18">
        <v>17</v>
      </c>
      <c r="F172" s="18"/>
      <c r="G172" s="18">
        <v>17</v>
      </c>
      <c r="H172" s="4"/>
      <c r="I172" s="4">
        <f t="shared" si="19"/>
        <v>0</v>
      </c>
      <c r="J172" s="12"/>
      <c r="K172" s="168"/>
      <c r="L172" s="174"/>
      <c r="M172" s="157"/>
    </row>
    <row r="173" spans="1:13" ht="18.75" customHeight="1">
      <c r="A173" s="175" t="s">
        <v>346</v>
      </c>
      <c r="B173" s="169" t="s">
        <v>1121</v>
      </c>
      <c r="C173" s="14" t="s">
        <v>1024</v>
      </c>
      <c r="D173" s="18"/>
      <c r="E173" s="18">
        <v>1677</v>
      </c>
      <c r="F173" s="18"/>
      <c r="G173" s="18">
        <v>1677</v>
      </c>
      <c r="H173" s="4"/>
      <c r="I173" s="4">
        <f t="shared" si="19"/>
        <v>0</v>
      </c>
      <c r="J173" s="12"/>
      <c r="K173" s="166"/>
      <c r="L173" s="172"/>
      <c r="M173" s="157"/>
    </row>
    <row r="174" spans="1:13" ht="18.75" customHeight="1">
      <c r="A174" s="176"/>
      <c r="B174" s="170"/>
      <c r="C174" s="14" t="s">
        <v>19</v>
      </c>
      <c r="D174" s="18" t="s">
        <v>906</v>
      </c>
      <c r="E174" s="18">
        <v>0</v>
      </c>
      <c r="F174" s="18"/>
      <c r="G174" s="18">
        <v>0</v>
      </c>
      <c r="H174" s="4"/>
      <c r="I174" s="4">
        <f t="shared" si="19"/>
        <v>0</v>
      </c>
      <c r="J174" s="12"/>
      <c r="K174" s="167"/>
      <c r="L174" s="173"/>
      <c r="M174" s="157"/>
    </row>
    <row r="175" spans="1:13" ht="18.75" customHeight="1">
      <c r="A175" s="177"/>
      <c r="B175" s="171"/>
      <c r="C175" s="14" t="s">
        <v>17</v>
      </c>
      <c r="D175" s="18"/>
      <c r="E175" s="18">
        <v>0</v>
      </c>
      <c r="F175" s="18"/>
      <c r="G175" s="18">
        <v>0</v>
      </c>
      <c r="H175" s="4"/>
      <c r="I175" s="4">
        <f t="shared" si="19"/>
        <v>0</v>
      </c>
      <c r="J175" s="12"/>
      <c r="K175" s="168"/>
      <c r="L175" s="174"/>
      <c r="M175" s="157"/>
    </row>
    <row r="176" spans="1:13" s="116" customFormat="1" ht="18.75" customHeight="1">
      <c r="A176" s="175" t="s">
        <v>1122</v>
      </c>
      <c r="B176" s="169" t="s">
        <v>1123</v>
      </c>
      <c r="C176" s="93" t="s">
        <v>1514</v>
      </c>
      <c r="D176" s="91"/>
      <c r="E176" s="91">
        <v>716</v>
      </c>
      <c r="F176" s="91"/>
      <c r="G176" s="91">
        <f>E176+I176</f>
        <v>756</v>
      </c>
      <c r="H176" s="4"/>
      <c r="I176" s="4">
        <v>40</v>
      </c>
      <c r="J176" s="76"/>
      <c r="K176" s="166">
        <f>40*2.57</f>
        <v>102.8</v>
      </c>
      <c r="L176" s="166">
        <f>K176</f>
        <v>102.8</v>
      </c>
      <c r="M176" s="157"/>
    </row>
    <row r="177" spans="1:13" ht="18.75" customHeight="1">
      <c r="A177" s="156"/>
      <c r="B177" s="170"/>
      <c r="C177" s="14" t="s">
        <v>1032</v>
      </c>
      <c r="D177" s="18"/>
      <c r="E177" s="18">
        <v>13</v>
      </c>
      <c r="F177" s="18"/>
      <c r="G177" s="18">
        <v>13</v>
      </c>
      <c r="H177" s="4"/>
      <c r="I177" s="4">
        <f t="shared" si="19"/>
        <v>0</v>
      </c>
      <c r="J177" s="12"/>
      <c r="K177" s="167"/>
      <c r="L177" s="167"/>
      <c r="M177" s="157"/>
    </row>
    <row r="178" spans="1:13" ht="18.75" customHeight="1">
      <c r="A178" s="138"/>
      <c r="B178" s="171"/>
      <c r="C178" s="14" t="s">
        <v>1025</v>
      </c>
      <c r="D178" s="18"/>
      <c r="E178" s="18">
        <v>138</v>
      </c>
      <c r="F178" s="18"/>
      <c r="G178" s="18">
        <v>138</v>
      </c>
      <c r="H178" s="4"/>
      <c r="I178" s="4">
        <f t="shared" si="19"/>
        <v>0</v>
      </c>
      <c r="J178" s="12"/>
      <c r="K178" s="168"/>
      <c r="L178" s="168"/>
      <c r="M178" s="157"/>
    </row>
    <row r="179" spans="1:13" ht="18.75" customHeight="1">
      <c r="A179" s="175" t="s">
        <v>1124</v>
      </c>
      <c r="B179" s="169" t="s">
        <v>1125</v>
      </c>
      <c r="C179" s="14" t="s">
        <v>1031</v>
      </c>
      <c r="D179" s="18"/>
      <c r="E179" s="18">
        <v>808</v>
      </c>
      <c r="F179" s="18"/>
      <c r="G179" s="18">
        <v>855</v>
      </c>
      <c r="H179" s="4"/>
      <c r="I179" s="4">
        <f t="shared" si="19"/>
        <v>47</v>
      </c>
      <c r="J179" s="12"/>
      <c r="K179" s="166">
        <f>49*2.57</f>
        <v>125.92999999999999</v>
      </c>
      <c r="L179" s="166">
        <f>K179</f>
        <v>125.92999999999999</v>
      </c>
      <c r="M179" s="157"/>
    </row>
    <row r="180" spans="1:13" ht="18.75" customHeight="1">
      <c r="A180" s="156"/>
      <c r="B180" s="170"/>
      <c r="C180" s="14" t="s">
        <v>1032</v>
      </c>
      <c r="D180" s="18"/>
      <c r="E180" s="18">
        <v>51</v>
      </c>
      <c r="F180" s="18"/>
      <c r="G180" s="18">
        <v>53</v>
      </c>
      <c r="H180" s="4"/>
      <c r="I180" s="4">
        <f t="shared" si="19"/>
        <v>2</v>
      </c>
      <c r="J180" s="12"/>
      <c r="K180" s="167"/>
      <c r="L180" s="167"/>
      <c r="M180" s="157"/>
    </row>
    <row r="181" spans="1:13" ht="18.75" customHeight="1">
      <c r="A181" s="138"/>
      <c r="B181" s="171"/>
      <c r="C181" s="14" t="s">
        <v>1025</v>
      </c>
      <c r="D181" s="18"/>
      <c r="E181" s="18">
        <v>14</v>
      </c>
      <c r="F181" s="18"/>
      <c r="G181" s="18">
        <v>14</v>
      </c>
      <c r="H181" s="4"/>
      <c r="I181" s="4">
        <f t="shared" si="19"/>
        <v>0</v>
      </c>
      <c r="J181" s="12"/>
      <c r="K181" s="168"/>
      <c r="L181" s="168"/>
      <c r="M181" s="157"/>
    </row>
    <row r="182" spans="1:13" ht="18.75" customHeight="1">
      <c r="A182" s="175" t="s">
        <v>1126</v>
      </c>
      <c r="B182" s="141" t="s">
        <v>1515</v>
      </c>
      <c r="C182" s="14" t="s">
        <v>1031</v>
      </c>
      <c r="D182" s="18"/>
      <c r="E182" s="18">
        <v>1407</v>
      </c>
      <c r="F182" s="18"/>
      <c r="G182" s="18">
        <v>1428</v>
      </c>
      <c r="H182" s="4"/>
      <c r="I182" s="4">
        <f t="shared" si="19"/>
        <v>21</v>
      </c>
      <c r="J182" s="12"/>
      <c r="K182" s="166">
        <f>23*2.57</f>
        <v>59.11</v>
      </c>
      <c r="L182" s="166">
        <f>K182</f>
        <v>59.11</v>
      </c>
      <c r="M182" s="157"/>
    </row>
    <row r="183" spans="1:13" ht="18.75" customHeight="1">
      <c r="A183" s="156"/>
      <c r="B183" s="142"/>
      <c r="C183" s="14" t="s">
        <v>1032</v>
      </c>
      <c r="D183" s="18"/>
      <c r="E183" s="18">
        <v>48</v>
      </c>
      <c r="F183" s="18"/>
      <c r="G183" s="18">
        <v>50</v>
      </c>
      <c r="H183" s="4"/>
      <c r="I183" s="4">
        <f t="shared" si="19"/>
        <v>2</v>
      </c>
      <c r="J183" s="12"/>
      <c r="K183" s="167"/>
      <c r="L183" s="167"/>
      <c r="M183" s="157"/>
    </row>
    <row r="184" spans="1:13" ht="18.75" customHeight="1">
      <c r="A184" s="156"/>
      <c r="B184" s="142"/>
      <c r="C184" s="14" t="s">
        <v>1025</v>
      </c>
      <c r="D184" s="18"/>
      <c r="E184" s="18">
        <v>5</v>
      </c>
      <c r="F184" s="18"/>
      <c r="G184" s="18">
        <v>5</v>
      </c>
      <c r="H184" s="4"/>
      <c r="I184" s="4">
        <f t="shared" si="19"/>
        <v>0</v>
      </c>
      <c r="J184" s="12"/>
      <c r="K184" s="167"/>
      <c r="L184" s="167"/>
      <c r="M184" s="157"/>
    </row>
    <row r="185" spans="1:13" ht="18.75" customHeight="1">
      <c r="A185" s="177"/>
      <c r="B185" s="143"/>
      <c r="C185" s="93" t="s">
        <v>18</v>
      </c>
      <c r="D185" s="91"/>
      <c r="E185" s="91">
        <v>91</v>
      </c>
      <c r="F185" s="91"/>
      <c r="G185" s="91">
        <v>91</v>
      </c>
      <c r="H185" s="4"/>
      <c r="I185" s="4">
        <f t="shared" si="19"/>
        <v>0</v>
      </c>
      <c r="J185" s="12"/>
      <c r="K185" s="168"/>
      <c r="L185" s="168"/>
      <c r="M185" s="157"/>
    </row>
    <row r="186" spans="1:13" ht="18.75" customHeight="1">
      <c r="A186" s="175" t="s">
        <v>1127</v>
      </c>
      <c r="B186" s="169" t="s">
        <v>1043</v>
      </c>
      <c r="C186" s="14" t="s">
        <v>1031</v>
      </c>
      <c r="D186" s="18"/>
      <c r="E186" s="18">
        <v>236</v>
      </c>
      <c r="F186" s="18"/>
      <c r="G186" s="18">
        <v>277</v>
      </c>
      <c r="H186" s="4"/>
      <c r="I186" s="4">
        <f t="shared" si="19"/>
        <v>41</v>
      </c>
      <c r="J186" s="12"/>
      <c r="K186" s="166">
        <f>44*2.57</f>
        <v>113.08</v>
      </c>
      <c r="L186" s="166">
        <f>K186</f>
        <v>113.08</v>
      </c>
      <c r="M186" s="157"/>
    </row>
    <row r="187" spans="1:13" ht="18.75" customHeight="1">
      <c r="A187" s="156"/>
      <c r="B187" s="170"/>
      <c r="C187" s="14" t="s">
        <v>1032</v>
      </c>
      <c r="D187" s="18"/>
      <c r="E187" s="18">
        <v>20</v>
      </c>
      <c r="F187" s="18"/>
      <c r="G187" s="18">
        <v>20</v>
      </c>
      <c r="H187" s="4"/>
      <c r="I187" s="4">
        <f t="shared" si="19"/>
        <v>0</v>
      </c>
      <c r="J187" s="12"/>
      <c r="K187" s="167"/>
      <c r="L187" s="167"/>
      <c r="M187" s="157"/>
    </row>
    <row r="188" spans="1:13" ht="18.75" customHeight="1">
      <c r="A188" s="156"/>
      <c r="B188" s="170"/>
      <c r="C188" s="14" t="s">
        <v>1025</v>
      </c>
      <c r="D188" s="18"/>
      <c r="E188" s="18">
        <v>165</v>
      </c>
      <c r="F188" s="18"/>
      <c r="G188" s="18">
        <v>165</v>
      </c>
      <c r="H188" s="4"/>
      <c r="I188" s="4">
        <f t="shared" si="19"/>
        <v>0</v>
      </c>
      <c r="J188" s="12"/>
      <c r="K188" s="167"/>
      <c r="L188" s="167"/>
      <c r="M188" s="157"/>
    </row>
    <row r="189" spans="1:13" ht="18.75" customHeight="1">
      <c r="A189" s="177"/>
      <c r="B189" s="171"/>
      <c r="C189" s="14" t="s">
        <v>18</v>
      </c>
      <c r="D189" s="18"/>
      <c r="E189" s="18">
        <v>21</v>
      </c>
      <c r="F189" s="18"/>
      <c r="G189" s="18">
        <v>24</v>
      </c>
      <c r="H189" s="4"/>
      <c r="I189" s="4">
        <f t="shared" si="19"/>
        <v>3</v>
      </c>
      <c r="J189" s="12"/>
      <c r="K189" s="168"/>
      <c r="L189" s="168"/>
      <c r="M189" s="157"/>
    </row>
    <row r="190" spans="1:13" ht="19.5" customHeight="1">
      <c r="A190" s="157" t="s">
        <v>264</v>
      </c>
      <c r="B190" s="157"/>
      <c r="C190" s="18"/>
      <c r="D190" s="18"/>
      <c r="E190" s="18"/>
      <c r="F190" s="18"/>
      <c r="G190" s="18"/>
      <c r="H190" s="18"/>
      <c r="I190" s="4"/>
      <c r="J190" s="28"/>
      <c r="K190" s="28">
        <f>SUM(K176:K186)</f>
        <v>400.91999999999996</v>
      </c>
      <c r="L190" s="28">
        <f>SUM(L170:L186)</f>
        <v>400.91999999999996</v>
      </c>
      <c r="M190" s="157"/>
    </row>
    <row r="191" spans="1:13" ht="25.5">
      <c r="A191" s="161" t="s">
        <v>1049</v>
      </c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3"/>
    </row>
    <row r="192" spans="1:13" ht="18" customHeight="1">
      <c r="A192" s="163" t="s">
        <v>252</v>
      </c>
      <c r="B192" s="163"/>
      <c r="F192" s="163" t="s">
        <v>62</v>
      </c>
      <c r="G192" s="163"/>
      <c r="H192" s="163"/>
      <c r="I192" s="163"/>
      <c r="K192" s="164"/>
      <c r="L192" s="164"/>
      <c r="M192" s="164"/>
    </row>
    <row r="193" spans="1:13" ht="18" customHeight="1">
      <c r="A193" s="160" t="s">
        <v>253</v>
      </c>
      <c r="B193" s="157" t="s">
        <v>254</v>
      </c>
      <c r="C193" s="169" t="s">
        <v>998</v>
      </c>
      <c r="D193" s="157" t="s">
        <v>255</v>
      </c>
      <c r="E193" s="157"/>
      <c r="F193" s="157" t="s">
        <v>256</v>
      </c>
      <c r="G193" s="157"/>
      <c r="H193" s="157" t="s">
        <v>257</v>
      </c>
      <c r="I193" s="157"/>
      <c r="J193" s="158" t="s">
        <v>258</v>
      </c>
      <c r="K193" s="158"/>
      <c r="L193" s="158"/>
      <c r="M193" s="157" t="s">
        <v>259</v>
      </c>
    </row>
    <row r="194" spans="1:13" ht="18" customHeight="1">
      <c r="A194" s="160"/>
      <c r="B194" s="157"/>
      <c r="C194" s="171"/>
      <c r="D194" s="18" t="s">
        <v>260</v>
      </c>
      <c r="E194" s="18" t="s">
        <v>261</v>
      </c>
      <c r="F194" s="18" t="s">
        <v>260</v>
      </c>
      <c r="G194" s="18" t="s">
        <v>261</v>
      </c>
      <c r="H194" s="18" t="s">
        <v>260</v>
      </c>
      <c r="I194" s="18" t="s">
        <v>261</v>
      </c>
      <c r="J194" s="28" t="s">
        <v>262</v>
      </c>
      <c r="K194" s="28" t="s">
        <v>263</v>
      </c>
      <c r="L194" s="28" t="s">
        <v>264</v>
      </c>
      <c r="M194" s="157"/>
    </row>
    <row r="195" spans="1:13" ht="18" customHeight="1">
      <c r="A195" s="175" t="s">
        <v>936</v>
      </c>
      <c r="B195" s="169" t="s">
        <v>1128</v>
      </c>
      <c r="C195" s="14" t="s">
        <v>1031</v>
      </c>
      <c r="D195" s="18"/>
      <c r="E195" s="18">
        <v>1781</v>
      </c>
      <c r="F195" s="18"/>
      <c r="G195" s="18">
        <v>1863</v>
      </c>
      <c r="H195" s="4"/>
      <c r="I195" s="4">
        <f>G195-E195</f>
        <v>82</v>
      </c>
      <c r="J195" s="12"/>
      <c r="K195" s="166">
        <f>82*2.57</f>
        <v>210.73999999999998</v>
      </c>
      <c r="L195" s="166">
        <f>K195</f>
        <v>210.73999999999998</v>
      </c>
      <c r="M195" s="169" t="s">
        <v>187</v>
      </c>
    </row>
    <row r="196" spans="1:13" ht="18" customHeight="1">
      <c r="A196" s="156"/>
      <c r="B196" s="170"/>
      <c r="C196" s="14" t="s">
        <v>1032</v>
      </c>
      <c r="D196" s="18"/>
      <c r="E196" s="18">
        <v>0</v>
      </c>
      <c r="F196" s="18"/>
      <c r="G196" s="18">
        <v>0</v>
      </c>
      <c r="H196" s="4"/>
      <c r="I196" s="4">
        <f aca="true" t="shared" si="20" ref="I196:I215">G196-E196</f>
        <v>0</v>
      </c>
      <c r="J196" s="12"/>
      <c r="K196" s="167"/>
      <c r="L196" s="167"/>
      <c r="M196" s="170"/>
    </row>
    <row r="197" spans="1:13" ht="18" customHeight="1">
      <c r="A197" s="138"/>
      <c r="B197" s="171"/>
      <c r="C197" s="14" t="s">
        <v>1025</v>
      </c>
      <c r="D197" s="18"/>
      <c r="E197" s="18">
        <v>34</v>
      </c>
      <c r="F197" s="18"/>
      <c r="G197" s="18">
        <v>34</v>
      </c>
      <c r="H197" s="4"/>
      <c r="I197" s="4">
        <f t="shared" si="20"/>
        <v>0</v>
      </c>
      <c r="J197" s="12"/>
      <c r="K197" s="168"/>
      <c r="L197" s="168"/>
      <c r="M197" s="170"/>
    </row>
    <row r="198" spans="1:13" ht="18" customHeight="1">
      <c r="A198" s="175" t="s">
        <v>938</v>
      </c>
      <c r="B198" s="175" t="s">
        <v>1129</v>
      </c>
      <c r="C198" s="14" t="s">
        <v>1024</v>
      </c>
      <c r="D198" s="18"/>
      <c r="E198" s="18">
        <v>1082</v>
      </c>
      <c r="F198" s="18"/>
      <c r="G198" s="18">
        <v>1092</v>
      </c>
      <c r="H198" s="4"/>
      <c r="I198" s="4">
        <f t="shared" si="20"/>
        <v>10</v>
      </c>
      <c r="J198" s="12"/>
      <c r="K198" s="166">
        <f>10*2.57</f>
        <v>25.7</v>
      </c>
      <c r="L198" s="166">
        <f>K198</f>
        <v>25.7</v>
      </c>
      <c r="M198" s="170"/>
    </row>
    <row r="199" spans="1:13" ht="18" customHeight="1">
      <c r="A199" s="156"/>
      <c r="B199" s="156"/>
      <c r="C199" s="14" t="s">
        <v>1032</v>
      </c>
      <c r="D199" s="18"/>
      <c r="E199" s="18">
        <v>0</v>
      </c>
      <c r="F199" s="18"/>
      <c r="G199" s="18">
        <v>0</v>
      </c>
      <c r="H199" s="4"/>
      <c r="I199" s="4">
        <f t="shared" si="20"/>
        <v>0</v>
      </c>
      <c r="J199" s="12"/>
      <c r="K199" s="167"/>
      <c r="L199" s="167"/>
      <c r="M199" s="170"/>
    </row>
    <row r="200" spans="1:13" ht="18" customHeight="1">
      <c r="A200" s="138"/>
      <c r="B200" s="138"/>
      <c r="C200" s="14" t="s">
        <v>1025</v>
      </c>
      <c r="D200" s="18"/>
      <c r="E200" s="18">
        <v>0</v>
      </c>
      <c r="F200" s="18"/>
      <c r="G200" s="18">
        <v>0</v>
      </c>
      <c r="H200" s="4"/>
      <c r="I200" s="4">
        <f t="shared" si="20"/>
        <v>0</v>
      </c>
      <c r="J200" s="12"/>
      <c r="K200" s="168"/>
      <c r="L200" s="168"/>
      <c r="M200" s="170"/>
    </row>
    <row r="201" spans="1:13" ht="18" customHeight="1">
      <c r="A201" s="175" t="s">
        <v>1130</v>
      </c>
      <c r="B201" s="169" t="s">
        <v>1131</v>
      </c>
      <c r="C201" s="14" t="s">
        <v>1031</v>
      </c>
      <c r="D201" s="18"/>
      <c r="E201" s="18">
        <v>2006</v>
      </c>
      <c r="F201" s="18"/>
      <c r="G201" s="18">
        <v>2051</v>
      </c>
      <c r="H201" s="4"/>
      <c r="I201" s="4">
        <f t="shared" si="20"/>
        <v>45</v>
      </c>
      <c r="J201" s="12"/>
      <c r="K201" s="166">
        <f>45*2.57</f>
        <v>115.64999999999999</v>
      </c>
      <c r="L201" s="166">
        <f>K201</f>
        <v>115.64999999999999</v>
      </c>
      <c r="M201" s="170"/>
    </row>
    <row r="202" spans="1:13" ht="18" customHeight="1">
      <c r="A202" s="176"/>
      <c r="B202" s="170"/>
      <c r="C202" s="14" t="s">
        <v>1032</v>
      </c>
      <c r="D202" s="18"/>
      <c r="E202" s="18">
        <v>5</v>
      </c>
      <c r="F202" s="18"/>
      <c r="G202" s="18">
        <v>5</v>
      </c>
      <c r="H202" s="4"/>
      <c r="I202" s="4">
        <f t="shared" si="20"/>
        <v>0</v>
      </c>
      <c r="J202" s="12"/>
      <c r="K202" s="167"/>
      <c r="L202" s="167"/>
      <c r="M202" s="170"/>
    </row>
    <row r="203" spans="1:13" ht="18" customHeight="1">
      <c r="A203" s="177"/>
      <c r="B203" s="171"/>
      <c r="C203" s="14" t="s">
        <v>17</v>
      </c>
      <c r="D203" s="18"/>
      <c r="E203" s="18">
        <v>92</v>
      </c>
      <c r="F203" s="18"/>
      <c r="G203" s="18">
        <v>92</v>
      </c>
      <c r="H203" s="4"/>
      <c r="I203" s="4">
        <f t="shared" si="20"/>
        <v>0</v>
      </c>
      <c r="J203" s="12"/>
      <c r="K203" s="168"/>
      <c r="L203" s="168"/>
      <c r="M203" s="170"/>
    </row>
    <row r="204" spans="1:13" ht="18" customHeight="1">
      <c r="A204" s="175" t="s">
        <v>161</v>
      </c>
      <c r="B204" s="169" t="s">
        <v>1132</v>
      </c>
      <c r="C204" s="14" t="s">
        <v>1024</v>
      </c>
      <c r="D204" s="18"/>
      <c r="E204" s="18">
        <v>686</v>
      </c>
      <c r="F204" s="18"/>
      <c r="G204" s="18">
        <v>690</v>
      </c>
      <c r="H204" s="4"/>
      <c r="I204" s="4">
        <f t="shared" si="20"/>
        <v>4</v>
      </c>
      <c r="J204" s="12"/>
      <c r="K204" s="166">
        <f>4*2.57</f>
        <v>10.28</v>
      </c>
      <c r="L204" s="166">
        <f>K204</f>
        <v>10.28</v>
      </c>
      <c r="M204" s="170"/>
    </row>
    <row r="205" spans="1:13" ht="18" customHeight="1">
      <c r="A205" s="156"/>
      <c r="B205" s="170"/>
      <c r="C205" s="14" t="s">
        <v>1032</v>
      </c>
      <c r="D205" s="18"/>
      <c r="E205" s="18">
        <v>0</v>
      </c>
      <c r="F205" s="18"/>
      <c r="G205" s="18">
        <v>0</v>
      </c>
      <c r="H205" s="4"/>
      <c r="I205" s="4">
        <f t="shared" si="20"/>
        <v>0</v>
      </c>
      <c r="J205" s="12"/>
      <c r="K205" s="167"/>
      <c r="L205" s="167"/>
      <c r="M205" s="170"/>
    </row>
    <row r="206" spans="1:13" ht="18" customHeight="1">
      <c r="A206" s="138"/>
      <c r="B206" s="171"/>
      <c r="C206" s="14" t="s">
        <v>1025</v>
      </c>
      <c r="D206" s="18"/>
      <c r="E206" s="18">
        <v>812</v>
      </c>
      <c r="F206" s="18"/>
      <c r="G206" s="18">
        <v>812</v>
      </c>
      <c r="H206" s="4"/>
      <c r="I206" s="4">
        <f t="shared" si="20"/>
        <v>0</v>
      </c>
      <c r="J206" s="12"/>
      <c r="K206" s="168"/>
      <c r="L206" s="168"/>
      <c r="M206" s="170"/>
    </row>
    <row r="207" spans="1:13" ht="18" customHeight="1">
      <c r="A207" s="175" t="s">
        <v>162</v>
      </c>
      <c r="B207" s="169" t="s">
        <v>1133</v>
      </c>
      <c r="C207" s="14" t="s">
        <v>1024</v>
      </c>
      <c r="D207" s="18"/>
      <c r="E207" s="18">
        <v>3017</v>
      </c>
      <c r="F207" s="18"/>
      <c r="G207" s="18">
        <v>3096</v>
      </c>
      <c r="H207" s="4"/>
      <c r="I207" s="4">
        <f t="shared" si="20"/>
        <v>79</v>
      </c>
      <c r="J207" s="12"/>
      <c r="K207" s="166">
        <f>92*2.57</f>
        <v>236.44</v>
      </c>
      <c r="L207" s="166">
        <f>K207</f>
        <v>236.44</v>
      </c>
      <c r="M207" s="170"/>
    </row>
    <row r="208" spans="1:13" ht="18" customHeight="1">
      <c r="A208" s="176"/>
      <c r="B208" s="170"/>
      <c r="C208" s="14" t="s">
        <v>1032</v>
      </c>
      <c r="D208" s="18"/>
      <c r="E208" s="18">
        <v>383</v>
      </c>
      <c r="F208" s="18"/>
      <c r="G208" s="18">
        <v>396</v>
      </c>
      <c r="H208" s="4"/>
      <c r="I208" s="4">
        <f t="shared" si="20"/>
        <v>13</v>
      </c>
      <c r="J208" s="12"/>
      <c r="K208" s="167"/>
      <c r="L208" s="167"/>
      <c r="M208" s="170"/>
    </row>
    <row r="209" spans="1:13" ht="18" customHeight="1">
      <c r="A209" s="177"/>
      <c r="B209" s="171"/>
      <c r="C209" s="14" t="s">
        <v>1025</v>
      </c>
      <c r="D209" s="18"/>
      <c r="E209" s="18">
        <v>5</v>
      </c>
      <c r="F209" s="18"/>
      <c r="G209" s="18">
        <v>5</v>
      </c>
      <c r="H209" s="4"/>
      <c r="I209" s="4">
        <f t="shared" si="20"/>
        <v>0</v>
      </c>
      <c r="J209" s="12"/>
      <c r="K209" s="168"/>
      <c r="L209" s="168"/>
      <c r="M209" s="170"/>
    </row>
    <row r="210" spans="1:13" ht="18" customHeight="1">
      <c r="A210" s="175" t="s">
        <v>163</v>
      </c>
      <c r="B210" s="169" t="s">
        <v>1134</v>
      </c>
      <c r="C210" s="14" t="s">
        <v>1024</v>
      </c>
      <c r="D210" s="18"/>
      <c r="E210" s="18">
        <v>767</v>
      </c>
      <c r="F210" s="18"/>
      <c r="G210" s="18">
        <v>769</v>
      </c>
      <c r="H210" s="4"/>
      <c r="I210" s="4">
        <f t="shared" si="20"/>
        <v>2</v>
      </c>
      <c r="J210" s="12"/>
      <c r="K210" s="166">
        <f>2*2.57</f>
        <v>5.14</v>
      </c>
      <c r="L210" s="166">
        <f>K210</f>
        <v>5.14</v>
      </c>
      <c r="M210" s="170"/>
    </row>
    <row r="211" spans="1:13" ht="18" customHeight="1">
      <c r="A211" s="156"/>
      <c r="B211" s="170" t="s">
        <v>1032</v>
      </c>
      <c r="C211" s="14" t="s">
        <v>1032</v>
      </c>
      <c r="D211" s="18"/>
      <c r="E211" s="18">
        <v>0</v>
      </c>
      <c r="F211" s="18"/>
      <c r="G211" s="18">
        <v>0</v>
      </c>
      <c r="H211" s="4"/>
      <c r="I211" s="4">
        <f t="shared" si="20"/>
        <v>0</v>
      </c>
      <c r="J211" s="12"/>
      <c r="K211" s="167"/>
      <c r="L211" s="167"/>
      <c r="M211" s="170"/>
    </row>
    <row r="212" spans="1:13" ht="18" customHeight="1">
      <c r="A212" s="138"/>
      <c r="B212" s="171" t="s">
        <v>1025</v>
      </c>
      <c r="C212" s="14" t="s">
        <v>1025</v>
      </c>
      <c r="D212" s="18"/>
      <c r="E212" s="18">
        <v>4</v>
      </c>
      <c r="F212" s="18"/>
      <c r="G212" s="18">
        <v>4</v>
      </c>
      <c r="H212" s="4"/>
      <c r="I212" s="4">
        <f t="shared" si="20"/>
        <v>0</v>
      </c>
      <c r="J212" s="12"/>
      <c r="K212" s="168"/>
      <c r="L212" s="168"/>
      <c r="M212" s="170"/>
    </row>
    <row r="213" spans="1:13" ht="18" customHeight="1">
      <c r="A213" s="175" t="s">
        <v>164</v>
      </c>
      <c r="B213" s="169" t="s">
        <v>1135</v>
      </c>
      <c r="C213" s="14" t="s">
        <v>1024</v>
      </c>
      <c r="D213" s="18"/>
      <c r="E213" s="18">
        <v>742</v>
      </c>
      <c r="F213" s="18"/>
      <c r="G213" s="18">
        <v>774</v>
      </c>
      <c r="H213" s="4"/>
      <c r="I213" s="4">
        <f t="shared" si="20"/>
        <v>32</v>
      </c>
      <c r="J213" s="12"/>
      <c r="K213" s="166">
        <f>36*2.57</f>
        <v>92.52</v>
      </c>
      <c r="L213" s="166">
        <f>K213</f>
        <v>92.52</v>
      </c>
      <c r="M213" s="170"/>
    </row>
    <row r="214" spans="1:13" ht="18" customHeight="1">
      <c r="A214" s="176"/>
      <c r="B214" s="170"/>
      <c r="C214" s="14" t="s">
        <v>1032</v>
      </c>
      <c r="D214" s="18"/>
      <c r="E214" s="18">
        <v>134</v>
      </c>
      <c r="F214" s="18"/>
      <c r="G214" s="18">
        <v>137</v>
      </c>
      <c r="H214" s="4"/>
      <c r="I214" s="4">
        <f t="shared" si="20"/>
        <v>3</v>
      </c>
      <c r="J214" s="12"/>
      <c r="K214" s="167"/>
      <c r="L214" s="167"/>
      <c r="M214" s="170"/>
    </row>
    <row r="215" spans="1:13" ht="18" customHeight="1">
      <c r="A215" s="177"/>
      <c r="B215" s="171"/>
      <c r="C215" s="14" t="s">
        <v>1025</v>
      </c>
      <c r="D215" s="18"/>
      <c r="E215" s="18">
        <v>43</v>
      </c>
      <c r="F215" s="18"/>
      <c r="G215" s="18">
        <v>44</v>
      </c>
      <c r="H215" s="4"/>
      <c r="I215" s="4">
        <f t="shared" si="20"/>
        <v>1</v>
      </c>
      <c r="J215" s="12"/>
      <c r="K215" s="168"/>
      <c r="L215" s="168"/>
      <c r="M215" s="170"/>
    </row>
    <row r="216" spans="1:13" ht="18" customHeight="1">
      <c r="A216" s="157" t="s">
        <v>264</v>
      </c>
      <c r="B216" s="157"/>
      <c r="C216" s="18"/>
      <c r="D216" s="18"/>
      <c r="E216" s="18"/>
      <c r="F216" s="18"/>
      <c r="G216" s="18"/>
      <c r="H216" s="18"/>
      <c r="I216" s="18"/>
      <c r="J216" s="28"/>
      <c r="K216" s="28"/>
      <c r="L216" s="28">
        <f>SUM(L195:L213)</f>
        <v>696.4699999999999</v>
      </c>
      <c r="M216" s="171"/>
    </row>
    <row r="217" spans="1:13" ht="25.5">
      <c r="A217" s="161" t="s">
        <v>1049</v>
      </c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3"/>
    </row>
    <row r="218" spans="1:13" ht="19.5" customHeight="1">
      <c r="A218" s="163" t="s">
        <v>252</v>
      </c>
      <c r="B218" s="163"/>
      <c r="F218" s="163" t="s">
        <v>62</v>
      </c>
      <c r="G218" s="163"/>
      <c r="H218" s="163"/>
      <c r="I218" s="163"/>
      <c r="K218" s="164"/>
      <c r="L218" s="164"/>
      <c r="M218" s="164"/>
    </row>
    <row r="219" spans="1:13" ht="19.5" customHeight="1">
      <c r="A219" s="175" t="s">
        <v>253</v>
      </c>
      <c r="B219" s="140" t="s">
        <v>254</v>
      </c>
      <c r="C219" s="169" t="s">
        <v>998</v>
      </c>
      <c r="D219" s="157" t="s">
        <v>255</v>
      </c>
      <c r="E219" s="157"/>
      <c r="F219" s="157" t="s">
        <v>256</v>
      </c>
      <c r="G219" s="157"/>
      <c r="H219" s="157" t="s">
        <v>257</v>
      </c>
      <c r="I219" s="157"/>
      <c r="J219" s="158" t="s">
        <v>258</v>
      </c>
      <c r="K219" s="158"/>
      <c r="L219" s="158"/>
      <c r="M219" s="140" t="s">
        <v>259</v>
      </c>
    </row>
    <row r="220" spans="1:13" ht="19.5" customHeight="1">
      <c r="A220" s="138"/>
      <c r="B220" s="177"/>
      <c r="C220" s="171"/>
      <c r="D220" s="18" t="s">
        <v>260</v>
      </c>
      <c r="E220" s="18" t="s">
        <v>261</v>
      </c>
      <c r="F220" s="18" t="s">
        <v>260</v>
      </c>
      <c r="G220" s="18" t="s">
        <v>261</v>
      </c>
      <c r="H220" s="18" t="s">
        <v>260</v>
      </c>
      <c r="I220" s="18" t="s">
        <v>261</v>
      </c>
      <c r="J220" s="28" t="s">
        <v>262</v>
      </c>
      <c r="K220" s="28" t="s">
        <v>263</v>
      </c>
      <c r="L220" s="28" t="s">
        <v>264</v>
      </c>
      <c r="M220" s="177"/>
    </row>
    <row r="221" spans="1:13" ht="19.5" customHeight="1">
      <c r="A221" s="175" t="s">
        <v>953</v>
      </c>
      <c r="B221" s="169" t="s">
        <v>1136</v>
      </c>
      <c r="C221" s="14" t="s">
        <v>1031</v>
      </c>
      <c r="D221" s="18"/>
      <c r="E221" s="18">
        <v>1099</v>
      </c>
      <c r="F221" s="18"/>
      <c r="G221" s="18">
        <v>1130</v>
      </c>
      <c r="H221" s="4"/>
      <c r="I221" s="4">
        <f>G221-E221</f>
        <v>31</v>
      </c>
      <c r="J221" s="12"/>
      <c r="K221" s="166">
        <f>32*2.57</f>
        <v>82.24</v>
      </c>
      <c r="L221" s="172">
        <f>K221</f>
        <v>82.24</v>
      </c>
      <c r="M221" s="159" t="s">
        <v>187</v>
      </c>
    </row>
    <row r="222" spans="1:13" ht="19.5" customHeight="1">
      <c r="A222" s="176"/>
      <c r="B222" s="170"/>
      <c r="C222" s="14" t="s">
        <v>1032</v>
      </c>
      <c r="D222" s="18"/>
      <c r="E222" s="18">
        <v>28</v>
      </c>
      <c r="F222" s="18"/>
      <c r="G222" s="18">
        <v>29</v>
      </c>
      <c r="H222" s="4"/>
      <c r="I222" s="4">
        <f aca="true" t="shared" si="21" ref="I222:I231">G222-E222</f>
        <v>1</v>
      </c>
      <c r="J222" s="12"/>
      <c r="K222" s="167"/>
      <c r="L222" s="173"/>
      <c r="M222" s="159"/>
    </row>
    <row r="223" spans="1:13" ht="19.5" customHeight="1">
      <c r="A223" s="177"/>
      <c r="B223" s="171"/>
      <c r="C223" s="14" t="s">
        <v>17</v>
      </c>
      <c r="D223" s="18"/>
      <c r="E223" s="18">
        <v>1</v>
      </c>
      <c r="F223" s="18"/>
      <c r="G223" s="18">
        <v>1</v>
      </c>
      <c r="H223" s="4"/>
      <c r="I223" s="4">
        <f t="shared" si="21"/>
        <v>0</v>
      </c>
      <c r="J223" s="12"/>
      <c r="K223" s="168"/>
      <c r="L223" s="174"/>
      <c r="M223" s="159"/>
    </row>
    <row r="224" spans="1:13" ht="19.5" customHeight="1">
      <c r="A224" s="175" t="s">
        <v>955</v>
      </c>
      <c r="B224" s="169" t="s">
        <v>1137</v>
      </c>
      <c r="C224" s="14" t="s">
        <v>1024</v>
      </c>
      <c r="D224" s="18"/>
      <c r="E224" s="18">
        <v>1609</v>
      </c>
      <c r="F224" s="18"/>
      <c r="G224" s="18">
        <v>1609</v>
      </c>
      <c r="H224" s="4"/>
      <c r="I224" s="4">
        <f t="shared" si="21"/>
        <v>0</v>
      </c>
      <c r="J224" s="12"/>
      <c r="K224" s="166"/>
      <c r="L224" s="172"/>
      <c r="M224" s="159"/>
    </row>
    <row r="225" spans="1:13" ht="19.5" customHeight="1">
      <c r="A225" s="176" t="s">
        <v>192</v>
      </c>
      <c r="B225" s="170" t="s">
        <v>19</v>
      </c>
      <c r="C225" s="14" t="s">
        <v>1032</v>
      </c>
      <c r="D225" s="18"/>
      <c r="E225" s="18">
        <v>58</v>
      </c>
      <c r="F225" s="18"/>
      <c r="G225" s="18">
        <v>58</v>
      </c>
      <c r="H225" s="4"/>
      <c r="I225" s="4">
        <f t="shared" si="21"/>
        <v>0</v>
      </c>
      <c r="J225" s="12"/>
      <c r="K225" s="167"/>
      <c r="L225" s="173"/>
      <c r="M225" s="159"/>
    </row>
    <row r="226" spans="1:13" ht="19.5" customHeight="1">
      <c r="A226" s="177" t="s">
        <v>193</v>
      </c>
      <c r="B226" s="171" t="s">
        <v>17</v>
      </c>
      <c r="C226" s="14" t="s">
        <v>1025</v>
      </c>
      <c r="D226" s="18"/>
      <c r="E226" s="18">
        <v>30</v>
      </c>
      <c r="F226" s="18"/>
      <c r="G226" s="18">
        <v>30</v>
      </c>
      <c r="H226" s="4"/>
      <c r="I226" s="4">
        <f t="shared" si="21"/>
        <v>0</v>
      </c>
      <c r="J226" s="12"/>
      <c r="K226" s="168"/>
      <c r="L226" s="174"/>
      <c r="M226" s="159"/>
    </row>
    <row r="227" spans="1:13" ht="19.5" customHeight="1">
      <c r="A227" s="175" t="s">
        <v>1138</v>
      </c>
      <c r="B227" s="169" t="s">
        <v>1139</v>
      </c>
      <c r="C227" s="14" t="s">
        <v>1024</v>
      </c>
      <c r="D227" s="18"/>
      <c r="E227" s="18">
        <v>804</v>
      </c>
      <c r="F227" s="18"/>
      <c r="G227" s="18">
        <v>804</v>
      </c>
      <c r="H227" s="4"/>
      <c r="I227" s="4">
        <f t="shared" si="21"/>
        <v>0</v>
      </c>
      <c r="J227" s="12"/>
      <c r="K227" s="166"/>
      <c r="L227" s="172"/>
      <c r="M227" s="159"/>
    </row>
    <row r="228" spans="1:13" ht="19.5" customHeight="1">
      <c r="A228" s="176"/>
      <c r="B228" s="170" t="s">
        <v>19</v>
      </c>
      <c r="C228" s="14" t="s">
        <v>1032</v>
      </c>
      <c r="D228" s="18"/>
      <c r="E228" s="18">
        <v>121</v>
      </c>
      <c r="F228" s="18"/>
      <c r="G228" s="18">
        <v>121</v>
      </c>
      <c r="H228" s="4"/>
      <c r="I228" s="4">
        <f t="shared" si="21"/>
        <v>0</v>
      </c>
      <c r="J228" s="12"/>
      <c r="K228" s="167"/>
      <c r="L228" s="173"/>
      <c r="M228" s="159"/>
    </row>
    <row r="229" spans="1:13" ht="19.5" customHeight="1">
      <c r="A229" s="177"/>
      <c r="B229" s="171" t="s">
        <v>17</v>
      </c>
      <c r="C229" s="14" t="s">
        <v>1025</v>
      </c>
      <c r="D229" s="18"/>
      <c r="E229" s="18">
        <v>0</v>
      </c>
      <c r="F229" s="18"/>
      <c r="G229" s="18">
        <v>0</v>
      </c>
      <c r="H229" s="4"/>
      <c r="I229" s="4">
        <f t="shared" si="21"/>
        <v>0</v>
      </c>
      <c r="J229" s="12"/>
      <c r="K229" s="168"/>
      <c r="L229" s="174"/>
      <c r="M229" s="159"/>
    </row>
    <row r="230" spans="1:13" ht="24.75" customHeight="1">
      <c r="A230" s="36" t="s">
        <v>1140</v>
      </c>
      <c r="B230" s="14" t="s">
        <v>1141</v>
      </c>
      <c r="C230" s="14"/>
      <c r="D230" s="18"/>
      <c r="E230" s="18">
        <v>2194</v>
      </c>
      <c r="F230" s="18"/>
      <c r="G230" s="18">
        <v>2264</v>
      </c>
      <c r="H230" s="4"/>
      <c r="I230" s="4">
        <f t="shared" si="21"/>
        <v>70</v>
      </c>
      <c r="J230" s="12"/>
      <c r="K230" s="12">
        <f>I230*2.57</f>
        <v>179.89999999999998</v>
      </c>
      <c r="L230" s="28">
        <f aca="true" t="shared" si="22" ref="L230:L235">K230+J230</f>
        <v>179.89999999999998</v>
      </c>
      <c r="M230" s="159"/>
    </row>
    <row r="231" spans="1:13" ht="24.75" customHeight="1">
      <c r="A231" s="36"/>
      <c r="B231" s="18" t="s">
        <v>909</v>
      </c>
      <c r="C231" s="18" t="s">
        <v>1420</v>
      </c>
      <c r="D231" s="18"/>
      <c r="E231" s="18">
        <v>4353</v>
      </c>
      <c r="F231" s="18"/>
      <c r="G231" s="18">
        <v>4375</v>
      </c>
      <c r="H231" s="4"/>
      <c r="I231" s="4">
        <f t="shared" si="21"/>
        <v>22</v>
      </c>
      <c r="J231" s="12"/>
      <c r="K231" s="12">
        <f>I231*2.57</f>
        <v>56.54</v>
      </c>
      <c r="L231" s="28">
        <f t="shared" si="22"/>
        <v>56.54</v>
      </c>
      <c r="M231" s="159"/>
    </row>
    <row r="232" spans="1:13" ht="24.75" customHeight="1">
      <c r="A232" s="54"/>
      <c r="B232" s="18"/>
      <c r="C232" s="18"/>
      <c r="D232" s="18"/>
      <c r="E232" s="18"/>
      <c r="F232" s="18"/>
      <c r="G232" s="18"/>
      <c r="H232" s="4"/>
      <c r="I232" s="4"/>
      <c r="J232" s="12"/>
      <c r="K232" s="12"/>
      <c r="L232" s="28">
        <f t="shared" si="22"/>
        <v>0</v>
      </c>
      <c r="M232" s="159"/>
    </row>
    <row r="233" spans="1:13" ht="24.75" customHeight="1">
      <c r="A233" s="46"/>
      <c r="B233" s="57"/>
      <c r="C233" s="18"/>
      <c r="D233" s="18"/>
      <c r="E233" s="18"/>
      <c r="F233" s="18"/>
      <c r="G233" s="18"/>
      <c r="H233" s="4"/>
      <c r="I233" s="4"/>
      <c r="J233" s="12"/>
      <c r="K233" s="12"/>
      <c r="L233" s="28">
        <f t="shared" si="22"/>
        <v>0</v>
      </c>
      <c r="M233" s="159"/>
    </row>
    <row r="234" spans="1:13" ht="24.75" customHeight="1">
      <c r="A234" s="46"/>
      <c r="B234" s="57"/>
      <c r="C234" s="18"/>
      <c r="D234" s="18"/>
      <c r="E234" s="18"/>
      <c r="F234" s="18"/>
      <c r="G234" s="18"/>
      <c r="H234" s="4"/>
      <c r="I234" s="4"/>
      <c r="J234" s="12"/>
      <c r="K234" s="12"/>
      <c r="L234" s="28">
        <f t="shared" si="22"/>
        <v>0</v>
      </c>
      <c r="M234" s="159"/>
    </row>
    <row r="235" spans="1:13" ht="24.75" customHeight="1">
      <c r="A235" s="46"/>
      <c r="B235" s="57"/>
      <c r="C235" s="18"/>
      <c r="D235" s="18"/>
      <c r="E235" s="18"/>
      <c r="F235" s="18"/>
      <c r="G235" s="18"/>
      <c r="H235" s="4"/>
      <c r="I235" s="4"/>
      <c r="J235" s="12"/>
      <c r="K235" s="12"/>
      <c r="L235" s="28">
        <f t="shared" si="22"/>
        <v>0</v>
      </c>
      <c r="M235" s="159"/>
    </row>
    <row r="236" spans="1:13" ht="19.5" customHeight="1">
      <c r="A236" s="178" t="s">
        <v>264</v>
      </c>
      <c r="B236" s="155"/>
      <c r="C236" s="18"/>
      <c r="D236" s="18"/>
      <c r="E236" s="18"/>
      <c r="F236" s="18"/>
      <c r="G236" s="18"/>
      <c r="H236" s="18"/>
      <c r="I236" s="18"/>
      <c r="J236" s="28"/>
      <c r="K236" s="28"/>
      <c r="L236" s="28">
        <f>SUM(L221:L235)</f>
        <v>318.68</v>
      </c>
      <c r="M236" s="159"/>
    </row>
    <row r="237" spans="1:13" ht="19.5" customHeight="1">
      <c r="A237" s="161" t="s">
        <v>1049</v>
      </c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3"/>
    </row>
    <row r="238" spans="1:13" ht="19.5" customHeight="1">
      <c r="A238" s="163" t="s">
        <v>252</v>
      </c>
      <c r="B238" s="163"/>
      <c r="F238" s="163" t="s">
        <v>62</v>
      </c>
      <c r="G238" s="163"/>
      <c r="H238" s="163"/>
      <c r="I238" s="163"/>
      <c r="K238" s="164"/>
      <c r="L238" s="164"/>
      <c r="M238" s="164"/>
    </row>
    <row r="239" spans="1:13" ht="19.5" customHeight="1">
      <c r="A239" s="160" t="s">
        <v>253</v>
      </c>
      <c r="B239" s="157" t="s">
        <v>254</v>
      </c>
      <c r="C239" s="169" t="s">
        <v>998</v>
      </c>
      <c r="D239" s="157" t="s">
        <v>255</v>
      </c>
      <c r="E239" s="157"/>
      <c r="F239" s="157" t="s">
        <v>256</v>
      </c>
      <c r="G239" s="157"/>
      <c r="H239" s="157" t="s">
        <v>257</v>
      </c>
      <c r="I239" s="157"/>
      <c r="J239" s="158" t="s">
        <v>258</v>
      </c>
      <c r="K239" s="158"/>
      <c r="L239" s="158"/>
      <c r="M239" s="157" t="s">
        <v>259</v>
      </c>
    </row>
    <row r="240" spans="1:13" ht="19.5" customHeight="1">
      <c r="A240" s="160"/>
      <c r="B240" s="157"/>
      <c r="C240" s="171"/>
      <c r="D240" s="18" t="s">
        <v>260</v>
      </c>
      <c r="E240" s="18" t="s">
        <v>261</v>
      </c>
      <c r="F240" s="18" t="s">
        <v>260</v>
      </c>
      <c r="G240" s="18" t="s">
        <v>261</v>
      </c>
      <c r="H240" s="18" t="s">
        <v>260</v>
      </c>
      <c r="I240" s="18" t="s">
        <v>261</v>
      </c>
      <c r="J240" s="28" t="s">
        <v>262</v>
      </c>
      <c r="K240" s="28" t="s">
        <v>263</v>
      </c>
      <c r="L240" s="28" t="s">
        <v>264</v>
      </c>
      <c r="M240" s="157"/>
    </row>
    <row r="241" spans="1:13" ht="19.5" customHeight="1">
      <c r="A241" s="36" t="s">
        <v>972</v>
      </c>
      <c r="B241" s="23" t="s">
        <v>1142</v>
      </c>
      <c r="C241" s="18"/>
      <c r="D241" s="18">
        <v>1585</v>
      </c>
      <c r="E241" s="18">
        <v>4954</v>
      </c>
      <c r="F241" s="18">
        <v>1585</v>
      </c>
      <c r="G241" s="18">
        <v>4954</v>
      </c>
      <c r="H241" s="4">
        <f aca="true" t="shared" si="23" ref="H241:I243">F241-D241</f>
        <v>0</v>
      </c>
      <c r="I241" s="4">
        <f t="shared" si="23"/>
        <v>0</v>
      </c>
      <c r="J241" s="12"/>
      <c r="K241" s="12"/>
      <c r="L241" s="28"/>
      <c r="M241" s="144" t="s">
        <v>187</v>
      </c>
    </row>
    <row r="242" spans="1:13" ht="19.5" customHeight="1">
      <c r="A242" s="36" t="s">
        <v>974</v>
      </c>
      <c r="B242" s="23" t="s">
        <v>904</v>
      </c>
      <c r="C242" s="18"/>
      <c r="D242" s="18">
        <v>1626</v>
      </c>
      <c r="E242" s="18">
        <v>102</v>
      </c>
      <c r="F242" s="18">
        <v>2199</v>
      </c>
      <c r="G242" s="18">
        <v>125</v>
      </c>
      <c r="H242" s="4">
        <f t="shared" si="23"/>
        <v>573</v>
      </c>
      <c r="I242" s="4">
        <f t="shared" si="23"/>
        <v>23</v>
      </c>
      <c r="J242" s="12">
        <f>H242*0.589</f>
        <v>337.49699999999996</v>
      </c>
      <c r="K242" s="12">
        <f>I242*2.57</f>
        <v>59.11</v>
      </c>
      <c r="L242" s="28">
        <f>K242+J242</f>
        <v>396.60699999999997</v>
      </c>
      <c r="M242" s="144"/>
    </row>
    <row r="243" spans="1:13" ht="19.5" customHeight="1">
      <c r="A243" s="36" t="s">
        <v>1143</v>
      </c>
      <c r="B243" s="23" t="s">
        <v>905</v>
      </c>
      <c r="C243" s="18"/>
      <c r="D243" s="18">
        <v>440</v>
      </c>
      <c r="E243" s="18">
        <v>8</v>
      </c>
      <c r="F243" s="18">
        <v>536</v>
      </c>
      <c r="G243" s="18">
        <v>14</v>
      </c>
      <c r="H243" s="4">
        <f t="shared" si="23"/>
        <v>96</v>
      </c>
      <c r="I243" s="4">
        <f t="shared" si="23"/>
        <v>6</v>
      </c>
      <c r="J243" s="12">
        <f>H243*0.589</f>
        <v>56.544</v>
      </c>
      <c r="K243" s="12">
        <f>I243*2.57</f>
        <v>15.419999999999998</v>
      </c>
      <c r="L243" s="28">
        <f>K243+J243</f>
        <v>71.964</v>
      </c>
      <c r="M243" s="144"/>
    </row>
    <row r="244" spans="1:13" ht="19.5" customHeight="1">
      <c r="A244" s="36"/>
      <c r="B244" s="18"/>
      <c r="C244" s="18"/>
      <c r="D244" s="18"/>
      <c r="E244" s="42"/>
      <c r="F244" s="18"/>
      <c r="G244" s="18"/>
      <c r="H244" s="18"/>
      <c r="I244" s="42"/>
      <c r="J244" s="28"/>
      <c r="K244" s="55"/>
      <c r="L244" s="28"/>
      <c r="M244" s="144"/>
    </row>
    <row r="245" spans="1:13" ht="39.75" customHeight="1">
      <c r="A245" s="178" t="s">
        <v>264</v>
      </c>
      <c r="B245" s="155"/>
      <c r="C245" s="18"/>
      <c r="D245" s="18"/>
      <c r="E245" s="18"/>
      <c r="F245" s="18"/>
      <c r="G245" s="18"/>
      <c r="H245" s="18"/>
      <c r="I245" s="18"/>
      <c r="J245" s="28"/>
      <c r="K245" s="28"/>
      <c r="L245" s="28">
        <f>SUM(L242:L244)</f>
        <v>468.57099999999997</v>
      </c>
      <c r="M245" s="145"/>
    </row>
    <row r="246" spans="1:13" ht="25.5">
      <c r="A246" s="161" t="s">
        <v>1144</v>
      </c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3"/>
    </row>
    <row r="247" spans="1:13" ht="18.75" customHeight="1">
      <c r="A247" s="163" t="s">
        <v>252</v>
      </c>
      <c r="B247" s="163"/>
      <c r="F247" s="163" t="s">
        <v>62</v>
      </c>
      <c r="G247" s="163"/>
      <c r="H247" s="163"/>
      <c r="I247" s="163"/>
      <c r="K247" s="164"/>
      <c r="L247" s="164"/>
      <c r="M247" s="164"/>
    </row>
    <row r="248" spans="1:13" ht="18.75" customHeight="1">
      <c r="A248" s="160" t="s">
        <v>253</v>
      </c>
      <c r="B248" s="157" t="s">
        <v>254</v>
      </c>
      <c r="C248" s="169" t="s">
        <v>998</v>
      </c>
      <c r="D248" s="157" t="s">
        <v>255</v>
      </c>
      <c r="E248" s="157"/>
      <c r="F248" s="157" t="s">
        <v>256</v>
      </c>
      <c r="G248" s="157"/>
      <c r="H248" s="157" t="s">
        <v>257</v>
      </c>
      <c r="I248" s="157"/>
      <c r="J248" s="158" t="s">
        <v>258</v>
      </c>
      <c r="K248" s="158"/>
      <c r="L248" s="158"/>
      <c r="M248" s="157" t="s">
        <v>259</v>
      </c>
    </row>
    <row r="249" spans="1:13" ht="18.75" customHeight="1">
      <c r="A249" s="160"/>
      <c r="B249" s="157"/>
      <c r="C249" s="171"/>
      <c r="D249" s="18" t="s">
        <v>260</v>
      </c>
      <c r="E249" s="18" t="s">
        <v>261</v>
      </c>
      <c r="F249" s="18" t="s">
        <v>260</v>
      </c>
      <c r="G249" s="18" t="s">
        <v>261</v>
      </c>
      <c r="H249" s="18" t="s">
        <v>260</v>
      </c>
      <c r="I249" s="18" t="s">
        <v>261</v>
      </c>
      <c r="J249" s="28" t="s">
        <v>262</v>
      </c>
      <c r="K249" s="28" t="s">
        <v>263</v>
      </c>
      <c r="L249" s="28" t="s">
        <v>264</v>
      </c>
      <c r="M249" s="157"/>
    </row>
    <row r="250" spans="1:13" ht="17.25" customHeight="1">
      <c r="A250" s="36" t="s">
        <v>995</v>
      </c>
      <c r="B250" s="14" t="s">
        <v>1145</v>
      </c>
      <c r="C250" s="14"/>
      <c r="D250" s="18"/>
      <c r="E250" s="18">
        <v>1509</v>
      </c>
      <c r="F250" s="18"/>
      <c r="G250" s="18">
        <v>1535</v>
      </c>
      <c r="H250" s="4"/>
      <c r="I250" s="4">
        <f aca="true" t="shared" si="24" ref="I250:I255">G250-E250</f>
        <v>26</v>
      </c>
      <c r="J250" s="12"/>
      <c r="K250" s="12">
        <f>I250*2.6</f>
        <v>67.60000000000001</v>
      </c>
      <c r="L250" s="28">
        <f>K250+J250</f>
        <v>67.60000000000001</v>
      </c>
      <c r="M250" s="159" t="s">
        <v>187</v>
      </c>
    </row>
    <row r="251" spans="1:13" ht="17.25" customHeight="1">
      <c r="A251" s="36" t="s">
        <v>184</v>
      </c>
      <c r="B251" s="14" t="s">
        <v>1146</v>
      </c>
      <c r="C251" s="14"/>
      <c r="D251" s="18"/>
      <c r="E251" s="18">
        <v>1617</v>
      </c>
      <c r="F251" s="18"/>
      <c r="G251" s="18">
        <v>1674</v>
      </c>
      <c r="H251" s="4"/>
      <c r="I251" s="4">
        <f t="shared" si="24"/>
        <v>57</v>
      </c>
      <c r="J251" s="12"/>
      <c r="K251" s="12">
        <f aca="true" t="shared" si="25" ref="K251:K260">I251*2.6</f>
        <v>148.20000000000002</v>
      </c>
      <c r="L251" s="28">
        <f aca="true" t="shared" si="26" ref="L251:L257">K251+J251</f>
        <v>148.20000000000002</v>
      </c>
      <c r="M251" s="159"/>
    </row>
    <row r="252" spans="1:13" ht="17.25" customHeight="1">
      <c r="A252" s="36" t="s">
        <v>185</v>
      </c>
      <c r="B252" s="14" t="s">
        <v>1147</v>
      </c>
      <c r="C252" s="14"/>
      <c r="D252" s="18" t="s">
        <v>906</v>
      </c>
      <c r="E252" s="18">
        <v>3398</v>
      </c>
      <c r="F252" s="18"/>
      <c r="G252" s="18">
        <v>3398</v>
      </c>
      <c r="H252" s="4"/>
      <c r="I252" s="4">
        <f t="shared" si="24"/>
        <v>0</v>
      </c>
      <c r="J252" s="12"/>
      <c r="K252" s="12">
        <f t="shared" si="25"/>
        <v>0</v>
      </c>
      <c r="L252" s="28">
        <f t="shared" si="26"/>
        <v>0</v>
      </c>
      <c r="M252" s="159"/>
    </row>
    <row r="253" spans="1:13" ht="17.25" customHeight="1">
      <c r="A253" s="36" t="s">
        <v>189</v>
      </c>
      <c r="B253" s="14" t="s">
        <v>1148</v>
      </c>
      <c r="C253" s="14"/>
      <c r="D253" s="18"/>
      <c r="E253" s="18">
        <v>1746</v>
      </c>
      <c r="F253" s="18"/>
      <c r="G253" s="18">
        <v>1772</v>
      </c>
      <c r="H253" s="4"/>
      <c r="I253" s="4">
        <f t="shared" si="24"/>
        <v>26</v>
      </c>
      <c r="J253" s="12"/>
      <c r="K253" s="12">
        <f t="shared" si="25"/>
        <v>67.60000000000001</v>
      </c>
      <c r="L253" s="28">
        <f t="shared" si="26"/>
        <v>67.60000000000001</v>
      </c>
      <c r="M253" s="159"/>
    </row>
    <row r="254" spans="1:13" ht="17.25" customHeight="1">
      <c r="A254" s="36" t="s">
        <v>190</v>
      </c>
      <c r="B254" s="14" t="s">
        <v>1149</v>
      </c>
      <c r="C254" s="14"/>
      <c r="D254" s="18"/>
      <c r="E254" s="18">
        <v>1519</v>
      </c>
      <c r="F254" s="18"/>
      <c r="G254" s="18">
        <v>1609</v>
      </c>
      <c r="H254" s="4"/>
      <c r="I254" s="4">
        <f t="shared" si="24"/>
        <v>90</v>
      </c>
      <c r="J254" s="12"/>
      <c r="K254" s="12">
        <f t="shared" si="25"/>
        <v>234</v>
      </c>
      <c r="L254" s="28">
        <f t="shared" si="26"/>
        <v>234</v>
      </c>
      <c r="M254" s="159"/>
    </row>
    <row r="255" spans="1:13" ht="17.25" customHeight="1">
      <c r="A255" s="36" t="s">
        <v>191</v>
      </c>
      <c r="B255" s="14" t="s">
        <v>1150</v>
      </c>
      <c r="C255" s="14"/>
      <c r="D255" s="18"/>
      <c r="E255" s="18">
        <v>653</v>
      </c>
      <c r="F255" s="18"/>
      <c r="G255" s="18">
        <v>663</v>
      </c>
      <c r="H255" s="4"/>
      <c r="I255" s="4">
        <f t="shared" si="24"/>
        <v>10</v>
      </c>
      <c r="J255" s="12"/>
      <c r="K255" s="12">
        <f t="shared" si="25"/>
        <v>26</v>
      </c>
      <c r="L255" s="28">
        <f t="shared" si="26"/>
        <v>26</v>
      </c>
      <c r="M255" s="159"/>
    </row>
    <row r="256" spans="1:13" ht="17.25" customHeight="1">
      <c r="A256" s="36" t="s">
        <v>192</v>
      </c>
      <c r="B256" s="14" t="s">
        <v>1151</v>
      </c>
      <c r="C256" s="14"/>
      <c r="D256" s="18"/>
      <c r="E256" s="18" t="s">
        <v>911</v>
      </c>
      <c r="F256" s="18"/>
      <c r="G256" s="18" t="s">
        <v>1473</v>
      </c>
      <c r="H256" s="4"/>
      <c r="I256" s="4">
        <v>54</v>
      </c>
      <c r="J256" s="12"/>
      <c r="K256" s="12">
        <f t="shared" si="25"/>
        <v>140.4</v>
      </c>
      <c r="L256" s="28">
        <f t="shared" si="26"/>
        <v>140.4</v>
      </c>
      <c r="M256" s="159"/>
    </row>
    <row r="257" spans="1:13" ht="17.25" customHeight="1">
      <c r="A257" s="36" t="s">
        <v>193</v>
      </c>
      <c r="B257" s="14" t="s">
        <v>1152</v>
      </c>
      <c r="C257" s="14"/>
      <c r="D257" s="18"/>
      <c r="E257" s="18">
        <v>2518</v>
      </c>
      <c r="F257" s="18"/>
      <c r="G257" s="18">
        <v>2632</v>
      </c>
      <c r="H257" s="4"/>
      <c r="I257" s="4">
        <f>G257-E257</f>
        <v>114</v>
      </c>
      <c r="J257" s="12"/>
      <c r="K257" s="12">
        <f t="shared" si="25"/>
        <v>296.40000000000003</v>
      </c>
      <c r="L257" s="28">
        <f t="shared" si="26"/>
        <v>296.40000000000003</v>
      </c>
      <c r="M257" s="159"/>
    </row>
    <row r="258" spans="1:13" ht="17.25" customHeight="1">
      <c r="A258" s="175" t="s">
        <v>194</v>
      </c>
      <c r="B258" s="169" t="s">
        <v>1153</v>
      </c>
      <c r="C258" s="14" t="s">
        <v>1024</v>
      </c>
      <c r="E258" s="18">
        <v>414</v>
      </c>
      <c r="F258" s="18"/>
      <c r="G258" s="18">
        <v>414</v>
      </c>
      <c r="H258" s="4"/>
      <c r="I258" s="4">
        <f aca="true" t="shared" si="27" ref="I258:I269">G258-E258</f>
        <v>0</v>
      </c>
      <c r="J258" s="12"/>
      <c r="K258" s="12">
        <f t="shared" si="25"/>
        <v>0</v>
      </c>
      <c r="L258" s="166">
        <v>0</v>
      </c>
      <c r="M258" s="159"/>
    </row>
    <row r="259" spans="1:13" ht="17.25" customHeight="1">
      <c r="A259" s="156"/>
      <c r="B259" s="170"/>
      <c r="C259" s="14" t="s">
        <v>1025</v>
      </c>
      <c r="D259" s="18" t="s">
        <v>906</v>
      </c>
      <c r="E259" s="18">
        <v>115</v>
      </c>
      <c r="F259" s="18"/>
      <c r="G259" s="18">
        <v>115</v>
      </c>
      <c r="H259" s="4"/>
      <c r="I259" s="4">
        <f t="shared" si="27"/>
        <v>0</v>
      </c>
      <c r="J259" s="12"/>
      <c r="K259" s="12">
        <f t="shared" si="25"/>
        <v>0</v>
      </c>
      <c r="L259" s="167"/>
      <c r="M259" s="159"/>
    </row>
    <row r="260" spans="1:13" ht="17.25" customHeight="1">
      <c r="A260" s="138"/>
      <c r="B260" s="171"/>
      <c r="C260" s="14" t="s">
        <v>1031</v>
      </c>
      <c r="D260" s="18"/>
      <c r="E260" s="18">
        <v>64</v>
      </c>
      <c r="F260" s="18"/>
      <c r="G260" s="18">
        <v>64</v>
      </c>
      <c r="H260" s="4"/>
      <c r="I260" s="4">
        <f t="shared" si="27"/>
        <v>0</v>
      </c>
      <c r="J260" s="12"/>
      <c r="K260" s="12">
        <f t="shared" si="25"/>
        <v>0</v>
      </c>
      <c r="L260" s="168"/>
      <c r="M260" s="159"/>
    </row>
    <row r="261" spans="1:13" ht="17.25" customHeight="1">
      <c r="A261" s="175" t="s">
        <v>1154</v>
      </c>
      <c r="B261" s="169" t="s">
        <v>1155</v>
      </c>
      <c r="C261" s="14" t="s">
        <v>1031</v>
      </c>
      <c r="D261" s="18"/>
      <c r="E261" s="18">
        <v>1290</v>
      </c>
      <c r="F261" s="18"/>
      <c r="G261" s="18">
        <v>1290</v>
      </c>
      <c r="H261" s="4"/>
      <c r="I261" s="4">
        <f t="shared" si="27"/>
        <v>0</v>
      </c>
      <c r="J261" s="12"/>
      <c r="K261" s="166"/>
      <c r="L261" s="172">
        <v>0</v>
      </c>
      <c r="M261" s="159"/>
    </row>
    <row r="262" spans="1:13" ht="17.25" customHeight="1">
      <c r="A262" s="176"/>
      <c r="B262" s="170"/>
      <c r="C262" s="14" t="s">
        <v>1032</v>
      </c>
      <c r="D262" s="18" t="s">
        <v>1001</v>
      </c>
      <c r="E262" s="18">
        <v>2</v>
      </c>
      <c r="F262" s="18"/>
      <c r="G262" s="18">
        <v>2</v>
      </c>
      <c r="H262" s="4"/>
      <c r="I262" s="4">
        <f t="shared" si="27"/>
        <v>0</v>
      </c>
      <c r="J262" s="12"/>
      <c r="K262" s="167"/>
      <c r="L262" s="173"/>
      <c r="M262" s="159"/>
    </row>
    <row r="263" spans="1:13" ht="17.25" customHeight="1">
      <c r="A263" s="177"/>
      <c r="B263" s="171"/>
      <c r="C263" s="14" t="s">
        <v>17</v>
      </c>
      <c r="D263" s="18"/>
      <c r="E263" s="18">
        <v>41</v>
      </c>
      <c r="F263" s="18"/>
      <c r="G263" s="18">
        <v>41</v>
      </c>
      <c r="H263" s="4"/>
      <c r="I263" s="4">
        <f t="shared" si="27"/>
        <v>0</v>
      </c>
      <c r="J263" s="12"/>
      <c r="K263" s="168"/>
      <c r="L263" s="174"/>
      <c r="M263" s="159"/>
    </row>
    <row r="264" spans="1:13" ht="17.25" customHeight="1">
      <c r="A264" s="36" t="s">
        <v>1156</v>
      </c>
      <c r="B264" s="14" t="s">
        <v>1157</v>
      </c>
      <c r="C264" s="14"/>
      <c r="D264" s="18" t="s">
        <v>906</v>
      </c>
      <c r="E264" s="18">
        <v>79</v>
      </c>
      <c r="F264" s="18"/>
      <c r="G264" s="18">
        <v>116</v>
      </c>
      <c r="H264" s="4"/>
      <c r="I264" s="4">
        <f t="shared" si="27"/>
        <v>37</v>
      </c>
      <c r="J264" s="12"/>
      <c r="K264" s="12">
        <f>I264*2.6</f>
        <v>96.2</v>
      </c>
      <c r="L264" s="28">
        <f>K264+J264</f>
        <v>96.2</v>
      </c>
      <c r="M264" s="159"/>
    </row>
    <row r="265" spans="1:13" ht="17.25" customHeight="1">
      <c r="A265" s="36" t="s">
        <v>20</v>
      </c>
      <c r="B265" s="14" t="s">
        <v>1158</v>
      </c>
      <c r="C265" s="14"/>
      <c r="D265" s="18"/>
      <c r="E265" s="18">
        <v>3124</v>
      </c>
      <c r="F265" s="18"/>
      <c r="G265" s="18">
        <v>3147</v>
      </c>
      <c r="H265" s="4"/>
      <c r="I265" s="4">
        <f t="shared" si="27"/>
        <v>23</v>
      </c>
      <c r="J265" s="12"/>
      <c r="K265" s="12">
        <f aca="true" t="shared" si="28" ref="K265:K271">I265*2.6</f>
        <v>59.800000000000004</v>
      </c>
      <c r="L265" s="28">
        <f>K265+J265</f>
        <v>59.800000000000004</v>
      </c>
      <c r="M265" s="159"/>
    </row>
    <row r="266" spans="1:13" ht="17.25" customHeight="1">
      <c r="A266" s="36" t="s">
        <v>21</v>
      </c>
      <c r="B266" s="14" t="s">
        <v>970</v>
      </c>
      <c r="C266" s="14"/>
      <c r="D266" s="18" t="s">
        <v>1001</v>
      </c>
      <c r="E266" s="18"/>
      <c r="F266" s="18"/>
      <c r="G266" s="18" t="s">
        <v>1474</v>
      </c>
      <c r="H266" s="18"/>
      <c r="I266" s="4"/>
      <c r="J266" s="12"/>
      <c r="K266" s="12">
        <f t="shared" si="28"/>
        <v>0</v>
      </c>
      <c r="L266" s="28"/>
      <c r="M266" s="159"/>
    </row>
    <row r="267" spans="1:13" ht="17.25" customHeight="1">
      <c r="A267" s="36" t="s">
        <v>22</v>
      </c>
      <c r="B267" s="14" t="s">
        <v>1159</v>
      </c>
      <c r="C267" s="14"/>
      <c r="D267" s="18"/>
      <c r="E267" s="18">
        <v>211</v>
      </c>
      <c r="F267" s="18"/>
      <c r="G267" s="18">
        <v>217</v>
      </c>
      <c r="H267" s="4"/>
      <c r="I267" s="4">
        <f t="shared" si="27"/>
        <v>6</v>
      </c>
      <c r="J267" s="12"/>
      <c r="K267" s="12">
        <f t="shared" si="28"/>
        <v>15.600000000000001</v>
      </c>
      <c r="L267" s="28">
        <f>K267+J267</f>
        <v>15.600000000000001</v>
      </c>
      <c r="M267" s="159"/>
    </row>
    <row r="268" spans="1:13" ht="17.25" customHeight="1">
      <c r="A268" s="36" t="s">
        <v>23</v>
      </c>
      <c r="B268" s="14" t="s">
        <v>910</v>
      </c>
      <c r="C268" s="14"/>
      <c r="D268" s="18"/>
      <c r="E268" s="18">
        <v>784</v>
      </c>
      <c r="F268" s="18"/>
      <c r="G268" s="18">
        <v>806</v>
      </c>
      <c r="H268" s="4"/>
      <c r="I268" s="4">
        <f t="shared" si="27"/>
        <v>22</v>
      </c>
      <c r="J268" s="12"/>
      <c r="K268" s="12">
        <f t="shared" si="28"/>
        <v>57.2</v>
      </c>
      <c r="L268" s="28">
        <f>K268+J268</f>
        <v>57.2</v>
      </c>
      <c r="M268" s="159"/>
    </row>
    <row r="269" spans="1:13" ht="17.25" customHeight="1">
      <c r="A269" s="36" t="s">
        <v>24</v>
      </c>
      <c r="B269" s="14" t="s">
        <v>1160</v>
      </c>
      <c r="C269" s="14"/>
      <c r="D269" s="18"/>
      <c r="E269" s="18">
        <v>3192</v>
      </c>
      <c r="F269" s="18"/>
      <c r="G269" s="18">
        <v>3205</v>
      </c>
      <c r="H269" s="4"/>
      <c r="I269" s="4">
        <f t="shared" si="27"/>
        <v>13</v>
      </c>
      <c r="J269" s="12"/>
      <c r="K269" s="12">
        <f t="shared" si="28"/>
        <v>33.800000000000004</v>
      </c>
      <c r="L269" s="28">
        <f>K269+J269</f>
        <v>33.800000000000004</v>
      </c>
      <c r="M269" s="159"/>
    </row>
    <row r="270" spans="1:13" ht="17.25" customHeight="1">
      <c r="A270" s="36" t="s">
        <v>25</v>
      </c>
      <c r="B270" s="14" t="s">
        <v>1161</v>
      </c>
      <c r="C270" s="14"/>
      <c r="D270" s="18"/>
      <c r="E270" s="18">
        <v>54</v>
      </c>
      <c r="F270" s="18"/>
      <c r="G270" s="18" t="s">
        <v>1475</v>
      </c>
      <c r="H270" s="4"/>
      <c r="I270" s="4">
        <v>54</v>
      </c>
      <c r="J270" s="12"/>
      <c r="K270" s="12">
        <f t="shared" si="28"/>
        <v>140.4</v>
      </c>
      <c r="L270" s="28">
        <f>K270+J270</f>
        <v>140.4</v>
      </c>
      <c r="M270" s="159"/>
    </row>
    <row r="271" spans="1:13" ht="17.25" customHeight="1">
      <c r="A271" s="36" t="s">
        <v>26</v>
      </c>
      <c r="B271" s="14" t="s">
        <v>1162</v>
      </c>
      <c r="C271" s="14"/>
      <c r="D271" s="18"/>
      <c r="E271" s="18">
        <v>1508</v>
      </c>
      <c r="F271" s="18"/>
      <c r="G271" s="18">
        <v>1539</v>
      </c>
      <c r="H271" s="4"/>
      <c r="I271" s="4">
        <f>G271-E271</f>
        <v>31</v>
      </c>
      <c r="J271" s="12"/>
      <c r="K271" s="12">
        <f t="shared" si="28"/>
        <v>80.60000000000001</v>
      </c>
      <c r="L271" s="28">
        <f>K271+J271</f>
        <v>80.60000000000001</v>
      </c>
      <c r="M271" s="159"/>
    </row>
    <row r="272" spans="1:13" ht="17.25" customHeight="1">
      <c r="A272" s="49" t="s">
        <v>264</v>
      </c>
      <c r="B272" s="57"/>
      <c r="C272" s="18"/>
      <c r="D272" s="18"/>
      <c r="E272" s="18"/>
      <c r="F272" s="18"/>
      <c r="G272" s="18"/>
      <c r="H272" s="18"/>
      <c r="I272" s="18"/>
      <c r="J272" s="28"/>
      <c r="K272" s="28"/>
      <c r="L272" s="28">
        <f>SUM(L250:L271)</f>
        <v>1463.8</v>
      </c>
      <c r="M272" s="159"/>
    </row>
    <row r="273" spans="1:13" ht="25.5">
      <c r="A273" s="161" t="s">
        <v>1163</v>
      </c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3"/>
    </row>
    <row r="274" spans="1:13" ht="18.75" customHeight="1">
      <c r="A274" s="163" t="s">
        <v>252</v>
      </c>
      <c r="B274" s="163"/>
      <c r="F274" s="163" t="s">
        <v>62</v>
      </c>
      <c r="G274" s="163"/>
      <c r="H274" s="163"/>
      <c r="I274" s="163"/>
      <c r="K274" s="164"/>
      <c r="L274" s="164"/>
      <c r="M274" s="164"/>
    </row>
    <row r="275" spans="1:13" ht="18.75" customHeight="1">
      <c r="A275" s="160" t="s">
        <v>253</v>
      </c>
      <c r="B275" s="157" t="s">
        <v>254</v>
      </c>
      <c r="C275" s="159" t="s">
        <v>998</v>
      </c>
      <c r="D275" s="157" t="s">
        <v>255</v>
      </c>
      <c r="E275" s="157"/>
      <c r="F275" s="157" t="s">
        <v>256</v>
      </c>
      <c r="G275" s="157"/>
      <c r="H275" s="157" t="s">
        <v>257</v>
      </c>
      <c r="I275" s="157"/>
      <c r="J275" s="158" t="s">
        <v>258</v>
      </c>
      <c r="K275" s="158"/>
      <c r="L275" s="158"/>
      <c r="M275" s="157" t="s">
        <v>259</v>
      </c>
    </row>
    <row r="276" spans="1:13" ht="18.75" customHeight="1">
      <c r="A276" s="160"/>
      <c r="B276" s="157"/>
      <c r="C276" s="159"/>
      <c r="D276" s="18" t="s">
        <v>260</v>
      </c>
      <c r="E276" s="18" t="s">
        <v>261</v>
      </c>
      <c r="F276" s="18" t="s">
        <v>260</v>
      </c>
      <c r="G276" s="18" t="s">
        <v>261</v>
      </c>
      <c r="H276" s="18" t="s">
        <v>260</v>
      </c>
      <c r="I276" s="18" t="s">
        <v>261</v>
      </c>
      <c r="J276" s="28" t="s">
        <v>262</v>
      </c>
      <c r="K276" s="28" t="s">
        <v>263</v>
      </c>
      <c r="L276" s="28" t="s">
        <v>264</v>
      </c>
      <c r="M276" s="157"/>
    </row>
    <row r="277" spans="1:13" ht="18.75" customHeight="1">
      <c r="A277" s="160" t="s">
        <v>1164</v>
      </c>
      <c r="B277" s="159" t="s">
        <v>1165</v>
      </c>
      <c r="C277" s="14" t="s">
        <v>1024</v>
      </c>
      <c r="D277" s="18"/>
      <c r="E277" s="18">
        <v>788</v>
      </c>
      <c r="F277" s="18"/>
      <c r="G277" s="18">
        <v>813</v>
      </c>
      <c r="H277" s="18"/>
      <c r="I277" s="4">
        <f>G277-E277</f>
        <v>25</v>
      </c>
      <c r="J277" s="12"/>
      <c r="K277" s="166">
        <v>117</v>
      </c>
      <c r="L277" s="172">
        <f>K277</f>
        <v>117</v>
      </c>
      <c r="M277" s="169" t="s">
        <v>187</v>
      </c>
    </row>
    <row r="278" spans="1:13" ht="18.75" customHeight="1">
      <c r="A278" s="157"/>
      <c r="B278" s="159"/>
      <c r="C278" s="14" t="s">
        <v>1032</v>
      </c>
      <c r="D278" s="18"/>
      <c r="E278" s="18">
        <v>68</v>
      </c>
      <c r="F278" s="18"/>
      <c r="G278" s="18">
        <v>68</v>
      </c>
      <c r="H278" s="18"/>
      <c r="I278" s="4">
        <f aca="true" t="shared" si="29" ref="I278:I287">G278-E278</f>
        <v>0</v>
      </c>
      <c r="J278" s="12"/>
      <c r="K278" s="167"/>
      <c r="L278" s="173"/>
      <c r="M278" s="170"/>
    </row>
    <row r="279" spans="1:13" ht="18.75" customHeight="1">
      <c r="A279" s="157"/>
      <c r="B279" s="159"/>
      <c r="C279" s="14" t="s">
        <v>17</v>
      </c>
      <c r="D279" s="18"/>
      <c r="E279" s="18">
        <v>76</v>
      </c>
      <c r="F279" s="18"/>
      <c r="G279" s="18">
        <v>76</v>
      </c>
      <c r="H279" s="18"/>
      <c r="I279" s="4">
        <f t="shared" si="29"/>
        <v>0</v>
      </c>
      <c r="J279" s="12"/>
      <c r="K279" s="167"/>
      <c r="L279" s="173"/>
      <c r="M279" s="170"/>
    </row>
    <row r="280" spans="1:13" ht="18.75" customHeight="1">
      <c r="A280" s="157"/>
      <c r="B280" s="159"/>
      <c r="C280" s="14" t="s">
        <v>1166</v>
      </c>
      <c r="D280" s="18"/>
      <c r="E280" s="18">
        <v>1352</v>
      </c>
      <c r="F280" s="18"/>
      <c r="G280" s="18">
        <v>1372</v>
      </c>
      <c r="H280" s="18"/>
      <c r="I280" s="4">
        <f t="shared" si="29"/>
        <v>20</v>
      </c>
      <c r="J280" s="12"/>
      <c r="K280" s="168"/>
      <c r="L280" s="174"/>
      <c r="M280" s="170"/>
    </row>
    <row r="281" spans="1:13" ht="18.75" customHeight="1">
      <c r="A281" s="36" t="s">
        <v>1167</v>
      </c>
      <c r="B281" s="14" t="s">
        <v>1168</v>
      </c>
      <c r="C281" s="14"/>
      <c r="D281" s="18"/>
      <c r="E281" s="18">
        <v>1017</v>
      </c>
      <c r="F281" s="18"/>
      <c r="G281" s="18">
        <v>1054</v>
      </c>
      <c r="H281" s="18"/>
      <c r="I281" s="4">
        <f t="shared" si="29"/>
        <v>37</v>
      </c>
      <c r="J281" s="12"/>
      <c r="K281" s="12">
        <f>I281*2.6</f>
        <v>96.2</v>
      </c>
      <c r="L281" s="28">
        <f>K281+J281</f>
        <v>96.2</v>
      </c>
      <c r="M281" s="170"/>
    </row>
    <row r="282" spans="1:13" ht="18.75" customHeight="1">
      <c r="A282" s="160" t="s">
        <v>1169</v>
      </c>
      <c r="B282" s="159" t="s">
        <v>1170</v>
      </c>
      <c r="C282" s="14" t="s">
        <v>1024</v>
      </c>
      <c r="D282" s="18"/>
      <c r="E282" s="20">
        <v>1213</v>
      </c>
      <c r="F282" s="18"/>
      <c r="G282" s="18">
        <v>1283</v>
      </c>
      <c r="H282" s="18"/>
      <c r="I282" s="4">
        <f t="shared" si="29"/>
        <v>70</v>
      </c>
      <c r="J282" s="12"/>
      <c r="K282" s="166">
        <v>184</v>
      </c>
      <c r="L282" s="166">
        <f>K282</f>
        <v>184</v>
      </c>
      <c r="M282" s="170"/>
    </row>
    <row r="283" spans="1:13" ht="18.75" customHeight="1">
      <c r="A283" s="157"/>
      <c r="B283" s="159"/>
      <c r="C283" s="14" t="s">
        <v>1032</v>
      </c>
      <c r="D283" s="18"/>
      <c r="E283" s="18">
        <v>7855</v>
      </c>
      <c r="F283" s="18"/>
      <c r="G283" s="18">
        <v>7856</v>
      </c>
      <c r="H283" s="18"/>
      <c r="I283" s="4">
        <f t="shared" si="29"/>
        <v>1</v>
      </c>
      <c r="J283" s="12"/>
      <c r="K283" s="167"/>
      <c r="L283" s="167"/>
      <c r="M283" s="170"/>
    </row>
    <row r="284" spans="1:13" ht="18.75" customHeight="1">
      <c r="A284" s="157"/>
      <c r="B284" s="159"/>
      <c r="C284" s="14" t="s">
        <v>17</v>
      </c>
      <c r="D284" s="18"/>
      <c r="E284" s="18">
        <v>44</v>
      </c>
      <c r="F284" s="18"/>
      <c r="G284" s="18">
        <v>44</v>
      </c>
      <c r="H284" s="18"/>
      <c r="I284" s="4">
        <f t="shared" si="29"/>
        <v>0</v>
      </c>
      <c r="J284" s="12"/>
      <c r="K284" s="168"/>
      <c r="L284" s="168"/>
      <c r="M284" s="170"/>
    </row>
    <row r="285" spans="1:13" ht="18.75" customHeight="1">
      <c r="A285" s="175" t="s">
        <v>1171</v>
      </c>
      <c r="B285" s="169" t="s">
        <v>1172</v>
      </c>
      <c r="C285" s="14" t="s">
        <v>1024</v>
      </c>
      <c r="D285" s="14"/>
      <c r="E285" s="18">
        <v>1007</v>
      </c>
      <c r="F285" s="14"/>
      <c r="G285" s="18">
        <v>1015</v>
      </c>
      <c r="H285" s="18"/>
      <c r="I285" s="4">
        <f t="shared" si="29"/>
        <v>8</v>
      </c>
      <c r="J285" s="12"/>
      <c r="K285" s="166">
        <v>28.6</v>
      </c>
      <c r="L285" s="166">
        <f>K285</f>
        <v>28.6</v>
      </c>
      <c r="M285" s="170"/>
    </row>
    <row r="286" spans="1:13" ht="18.75" customHeight="1">
      <c r="A286" s="156"/>
      <c r="B286" s="170"/>
      <c r="C286" s="14" t="s">
        <v>1032</v>
      </c>
      <c r="D286" s="14"/>
      <c r="E286" s="18">
        <v>204</v>
      </c>
      <c r="F286" s="14"/>
      <c r="G286" s="18">
        <v>207</v>
      </c>
      <c r="H286" s="18"/>
      <c r="I286" s="4">
        <f t="shared" si="29"/>
        <v>3</v>
      </c>
      <c r="J286" s="12"/>
      <c r="K286" s="167"/>
      <c r="L286" s="167"/>
      <c r="M286" s="170"/>
    </row>
    <row r="287" spans="1:13" ht="18.75" customHeight="1">
      <c r="A287" s="138"/>
      <c r="B287" s="171"/>
      <c r="C287" s="14" t="s">
        <v>17</v>
      </c>
      <c r="D287" s="14"/>
      <c r="E287" s="18">
        <v>107</v>
      </c>
      <c r="F287" s="14"/>
      <c r="G287" s="18">
        <v>107</v>
      </c>
      <c r="H287" s="18"/>
      <c r="I287" s="4">
        <f t="shared" si="29"/>
        <v>0</v>
      </c>
      <c r="J287" s="12"/>
      <c r="K287" s="168"/>
      <c r="L287" s="168"/>
      <c r="M287" s="170"/>
    </row>
    <row r="288" spans="1:13" ht="18.75" customHeight="1">
      <c r="A288" s="18"/>
      <c r="B288" s="18"/>
      <c r="C288" s="18"/>
      <c r="D288" s="14"/>
      <c r="E288" s="14"/>
      <c r="F288" s="14"/>
      <c r="G288" s="14"/>
      <c r="H288" s="18"/>
      <c r="I288" s="18"/>
      <c r="J288" s="12"/>
      <c r="K288" s="28"/>
      <c r="L288" s="28"/>
      <c r="M288" s="170"/>
    </row>
    <row r="289" spans="1:13" ht="18.75" customHeight="1">
      <c r="A289" s="18"/>
      <c r="B289" s="18"/>
      <c r="C289" s="18"/>
      <c r="D289" s="18"/>
      <c r="E289" s="18"/>
      <c r="F289" s="18"/>
      <c r="G289" s="14"/>
      <c r="H289" s="18"/>
      <c r="I289" s="18"/>
      <c r="J289" s="28"/>
      <c r="K289" s="28"/>
      <c r="L289" s="28"/>
      <c r="M289" s="170"/>
    </row>
    <row r="290" spans="1:13" ht="18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28"/>
      <c r="K290" s="28"/>
      <c r="L290" s="28"/>
      <c r="M290" s="170"/>
    </row>
    <row r="291" spans="1:13" ht="18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28"/>
      <c r="K291" s="28"/>
      <c r="L291" s="28"/>
      <c r="M291" s="170"/>
    </row>
    <row r="292" spans="1:13" ht="18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28"/>
      <c r="K292" s="28"/>
      <c r="L292" s="28"/>
      <c r="M292" s="170"/>
    </row>
    <row r="293" spans="1:13" ht="18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28"/>
      <c r="K293" s="28"/>
      <c r="L293" s="28"/>
      <c r="M293" s="170"/>
    </row>
    <row r="294" spans="1:13" ht="18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28"/>
      <c r="K294" s="28"/>
      <c r="L294" s="28"/>
      <c r="M294" s="170"/>
    </row>
    <row r="295" spans="1:13" ht="18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28"/>
      <c r="K295" s="28"/>
      <c r="L295" s="28"/>
      <c r="M295" s="170"/>
    </row>
    <row r="296" spans="1:13" ht="18.75" customHeight="1">
      <c r="A296" s="18" t="s">
        <v>264</v>
      </c>
      <c r="B296" s="18"/>
      <c r="C296" s="18"/>
      <c r="D296" s="18"/>
      <c r="E296" s="18"/>
      <c r="F296" s="18"/>
      <c r="G296" s="18"/>
      <c r="H296" s="18"/>
      <c r="I296" s="18"/>
      <c r="J296" s="28"/>
      <c r="K296" s="28"/>
      <c r="L296" s="28"/>
      <c r="M296" s="171"/>
    </row>
    <row r="297" spans="1:13" ht="18.75" customHeight="1">
      <c r="A297" s="18" t="s">
        <v>989</v>
      </c>
      <c r="B297" s="18"/>
      <c r="C297" s="18"/>
      <c r="D297" s="18"/>
      <c r="E297" s="18"/>
      <c r="F297" s="18"/>
      <c r="G297" s="18"/>
      <c r="H297" s="18"/>
      <c r="I297" s="18"/>
      <c r="J297" s="28"/>
      <c r="K297" s="28"/>
      <c r="L297" s="28">
        <f>SUM(L277:L296)</f>
        <v>425.8</v>
      </c>
      <c r="M297" s="18"/>
    </row>
  </sheetData>
  <sheetProtection/>
  <mergeCells count="321">
    <mergeCell ref="M219:M220"/>
    <mergeCell ref="K186:K189"/>
    <mergeCell ref="M122:M143"/>
    <mergeCell ref="L140:L141"/>
    <mergeCell ref="K140:K141"/>
    <mergeCell ref="K126:K127"/>
    <mergeCell ref="K128:K129"/>
    <mergeCell ref="L207:L209"/>
    <mergeCell ref="L213:L215"/>
    <mergeCell ref="M193:M194"/>
    <mergeCell ref="M275:M276"/>
    <mergeCell ref="M148:M165"/>
    <mergeCell ref="M195:M216"/>
    <mergeCell ref="L204:L206"/>
    <mergeCell ref="M241:M245"/>
    <mergeCell ref="J239:L239"/>
    <mergeCell ref="L227:L229"/>
    <mergeCell ref="A237:M237"/>
    <mergeCell ref="A238:B238"/>
    <mergeCell ref="A236:B236"/>
    <mergeCell ref="M96:M97"/>
    <mergeCell ref="M98:M117"/>
    <mergeCell ref="K130:K132"/>
    <mergeCell ref="K119:M119"/>
    <mergeCell ref="M120:M121"/>
    <mergeCell ref="A118:M118"/>
    <mergeCell ref="F120:G120"/>
    <mergeCell ref="A117:B117"/>
    <mergeCell ref="A96:A97"/>
    <mergeCell ref="A120:A121"/>
    <mergeCell ref="A52:A54"/>
    <mergeCell ref="A61:A64"/>
    <mergeCell ref="A71:B71"/>
    <mergeCell ref="F96:G96"/>
    <mergeCell ref="A65:A68"/>
    <mergeCell ref="B52:B54"/>
    <mergeCell ref="B61:B64"/>
    <mergeCell ref="A70:M70"/>
    <mergeCell ref="A95:B95"/>
    <mergeCell ref="K95:M95"/>
    <mergeCell ref="A69:B69"/>
    <mergeCell ref="A72:A73"/>
    <mergeCell ref="H46:I46"/>
    <mergeCell ref="K45:M45"/>
    <mergeCell ref="C46:C47"/>
    <mergeCell ref="L52:L54"/>
    <mergeCell ref="J49:J51"/>
    <mergeCell ref="K49:K51"/>
    <mergeCell ref="L49:L51"/>
    <mergeCell ref="K65:K68"/>
    <mergeCell ref="K221:K223"/>
    <mergeCell ref="K224:K226"/>
    <mergeCell ref="H239:I239"/>
    <mergeCell ref="A44:M44"/>
    <mergeCell ref="J46:L46"/>
    <mergeCell ref="M46:M47"/>
    <mergeCell ref="A49:A51"/>
    <mergeCell ref="B49:B51"/>
    <mergeCell ref="D46:E46"/>
    <mergeCell ref="J52:J54"/>
    <mergeCell ref="C239:C240"/>
    <mergeCell ref="A227:A229"/>
    <mergeCell ref="K227:K229"/>
    <mergeCell ref="L224:L226"/>
    <mergeCell ref="M221:M236"/>
    <mergeCell ref="A239:A240"/>
    <mergeCell ref="B239:B240"/>
    <mergeCell ref="M239:M240"/>
    <mergeCell ref="F239:G239"/>
    <mergeCell ref="L221:L223"/>
    <mergeCell ref="D239:E239"/>
    <mergeCell ref="B227:B229"/>
    <mergeCell ref="B221:B223"/>
    <mergeCell ref="B224:B226"/>
    <mergeCell ref="A247:B247"/>
    <mergeCell ref="A258:A260"/>
    <mergeCell ref="L258:L260"/>
    <mergeCell ref="C248:C249"/>
    <mergeCell ref="D248:E248"/>
    <mergeCell ref="H248:I248"/>
    <mergeCell ref="B258:B260"/>
    <mergeCell ref="K247:M247"/>
    <mergeCell ref="B248:B249"/>
    <mergeCell ref="M248:M249"/>
    <mergeCell ref="B213:B215"/>
    <mergeCell ref="F218:I218"/>
    <mergeCell ref="A216:B216"/>
    <mergeCell ref="A217:M217"/>
    <mergeCell ref="A213:A215"/>
    <mergeCell ref="K210:K212"/>
    <mergeCell ref="L198:L200"/>
    <mergeCell ref="L210:L212"/>
    <mergeCell ref="L182:L185"/>
    <mergeCell ref="L201:L203"/>
    <mergeCell ref="K201:K203"/>
    <mergeCell ref="K170:K172"/>
    <mergeCell ref="L195:L197"/>
    <mergeCell ref="K195:K197"/>
    <mergeCell ref="L173:L175"/>
    <mergeCell ref="L170:L172"/>
    <mergeCell ref="K173:K175"/>
    <mergeCell ref="B182:B185"/>
    <mergeCell ref="B186:B189"/>
    <mergeCell ref="B207:B209"/>
    <mergeCell ref="K204:K206"/>
    <mergeCell ref="K207:K209"/>
    <mergeCell ref="K182:K185"/>
    <mergeCell ref="D193:E193"/>
    <mergeCell ref="H193:I193"/>
    <mergeCell ref="K192:M192"/>
    <mergeCell ref="M170:M190"/>
    <mergeCell ref="A221:A223"/>
    <mergeCell ref="A224:A226"/>
    <mergeCell ref="K176:K178"/>
    <mergeCell ref="K179:K181"/>
    <mergeCell ref="A210:A212"/>
    <mergeCell ref="B219:B220"/>
    <mergeCell ref="A219:A220"/>
    <mergeCell ref="A207:A209"/>
    <mergeCell ref="A218:B218"/>
    <mergeCell ref="B210:B212"/>
    <mergeCell ref="A192:B192"/>
    <mergeCell ref="A182:A185"/>
    <mergeCell ref="A190:B190"/>
    <mergeCell ref="B193:B194"/>
    <mergeCell ref="A191:M191"/>
    <mergeCell ref="A193:A194"/>
    <mergeCell ref="A186:A189"/>
    <mergeCell ref="F193:G193"/>
    <mergeCell ref="F192:I192"/>
    <mergeCell ref="C193:C194"/>
    <mergeCell ref="B179:B181"/>
    <mergeCell ref="L186:L189"/>
    <mergeCell ref="C219:C220"/>
    <mergeCell ref="K218:M218"/>
    <mergeCell ref="H219:I219"/>
    <mergeCell ref="J219:L219"/>
    <mergeCell ref="F219:G219"/>
    <mergeCell ref="D219:E219"/>
    <mergeCell ref="J193:L193"/>
    <mergeCell ref="K198:K200"/>
    <mergeCell ref="B176:B178"/>
    <mergeCell ref="A170:A172"/>
    <mergeCell ref="A173:A175"/>
    <mergeCell ref="A176:A178"/>
    <mergeCell ref="B170:B172"/>
    <mergeCell ref="B173:B175"/>
    <mergeCell ref="B120:B121"/>
    <mergeCell ref="B137:B138"/>
    <mergeCell ref="A162:A164"/>
    <mergeCell ref="A159:A161"/>
    <mergeCell ref="B159:B161"/>
    <mergeCell ref="A148:A150"/>
    <mergeCell ref="B148:B150"/>
    <mergeCell ref="B162:B164"/>
    <mergeCell ref="A156:A158"/>
    <mergeCell ref="B156:B158"/>
    <mergeCell ref="A130:A132"/>
    <mergeCell ref="B130:B132"/>
    <mergeCell ref="B140:B141"/>
    <mergeCell ref="B146:B147"/>
    <mergeCell ref="A143:B143"/>
    <mergeCell ref="A146:A147"/>
    <mergeCell ref="M146:M147"/>
    <mergeCell ref="J146:L146"/>
    <mergeCell ref="A144:M144"/>
    <mergeCell ref="A145:B145"/>
    <mergeCell ref="K145:M145"/>
    <mergeCell ref="F145:I145"/>
    <mergeCell ref="C146:C147"/>
    <mergeCell ref="L126:L127"/>
    <mergeCell ref="J120:L120"/>
    <mergeCell ref="H120:I120"/>
    <mergeCell ref="L128:L129"/>
    <mergeCell ref="L137:L138"/>
    <mergeCell ref="B72:B73"/>
    <mergeCell ref="H72:I72"/>
    <mergeCell ref="D72:E72"/>
    <mergeCell ref="F119:I119"/>
    <mergeCell ref="B96:B97"/>
    <mergeCell ref="A93:B93"/>
    <mergeCell ref="H96:I96"/>
    <mergeCell ref="L130:L132"/>
    <mergeCell ref="D96:E96"/>
    <mergeCell ref="B65:B68"/>
    <mergeCell ref="K52:K54"/>
    <mergeCell ref="K61:K64"/>
    <mergeCell ref="F146:G146"/>
    <mergeCell ref="D146:E146"/>
    <mergeCell ref="B126:B127"/>
    <mergeCell ref="C120:C121"/>
    <mergeCell ref="D120:E120"/>
    <mergeCell ref="B128:B129"/>
    <mergeCell ref="K137:K138"/>
    <mergeCell ref="L156:L158"/>
    <mergeCell ref="L159:L161"/>
    <mergeCell ref="A168:A169"/>
    <mergeCell ref="B168:B169"/>
    <mergeCell ref="F168:G168"/>
    <mergeCell ref="D168:E168"/>
    <mergeCell ref="K156:K158"/>
    <mergeCell ref="K159:K161"/>
    <mergeCell ref="L162:L164"/>
    <mergeCell ref="K162:K164"/>
    <mergeCell ref="M168:M169"/>
    <mergeCell ref="L179:L181"/>
    <mergeCell ref="L176:L178"/>
    <mergeCell ref="A165:B165"/>
    <mergeCell ref="A179:A181"/>
    <mergeCell ref="A167:B167"/>
    <mergeCell ref="A166:M166"/>
    <mergeCell ref="K167:M167"/>
    <mergeCell ref="C168:C169"/>
    <mergeCell ref="J168:L168"/>
    <mergeCell ref="A204:A206"/>
    <mergeCell ref="B195:B197"/>
    <mergeCell ref="A195:A197"/>
    <mergeCell ref="A198:A200"/>
    <mergeCell ref="B201:B203"/>
    <mergeCell ref="B204:B206"/>
    <mergeCell ref="A201:A203"/>
    <mergeCell ref="B198:B200"/>
    <mergeCell ref="M5:M22"/>
    <mergeCell ref="F45:I45"/>
    <mergeCell ref="A22:B22"/>
    <mergeCell ref="L148:L150"/>
    <mergeCell ref="H146:I146"/>
    <mergeCell ref="A119:B119"/>
    <mergeCell ref="L65:L68"/>
    <mergeCell ref="K71:M71"/>
    <mergeCell ref="L61:L64"/>
    <mergeCell ref="M48:M69"/>
    <mergeCell ref="A1:M1"/>
    <mergeCell ref="A2:B2"/>
    <mergeCell ref="F2:I2"/>
    <mergeCell ref="K2:M2"/>
    <mergeCell ref="F24:I24"/>
    <mergeCell ref="K24:M24"/>
    <mergeCell ref="A33:A36"/>
    <mergeCell ref="K148:K150"/>
    <mergeCell ref="L33:L36"/>
    <mergeCell ref="J25:L25"/>
    <mergeCell ref="H25:I25"/>
    <mergeCell ref="J72:L72"/>
    <mergeCell ref="F71:I71"/>
    <mergeCell ref="F46:G46"/>
    <mergeCell ref="D25:E25"/>
    <mergeCell ref="F25:G25"/>
    <mergeCell ref="M27:M43"/>
    <mergeCell ref="M25:M26"/>
    <mergeCell ref="L39:L42"/>
    <mergeCell ref="K33:K36"/>
    <mergeCell ref="K39:K42"/>
    <mergeCell ref="M3:M4"/>
    <mergeCell ref="C3:C4"/>
    <mergeCell ref="A24:B24"/>
    <mergeCell ref="H3:I3"/>
    <mergeCell ref="J3:L3"/>
    <mergeCell ref="F3:G3"/>
    <mergeCell ref="A23:M23"/>
    <mergeCell ref="B3:B4"/>
    <mergeCell ref="D3:E3"/>
    <mergeCell ref="A3:A4"/>
    <mergeCell ref="A25:A26"/>
    <mergeCell ref="A46:A47"/>
    <mergeCell ref="B46:B47"/>
    <mergeCell ref="A39:A42"/>
    <mergeCell ref="B25:B26"/>
    <mergeCell ref="A45:B45"/>
    <mergeCell ref="B39:B42"/>
    <mergeCell ref="B33:B36"/>
    <mergeCell ref="C25:C26"/>
    <mergeCell ref="A43:B43"/>
    <mergeCell ref="C96:C97"/>
    <mergeCell ref="A94:M94"/>
    <mergeCell ref="F95:I95"/>
    <mergeCell ref="M72:M73"/>
    <mergeCell ref="F72:G72"/>
    <mergeCell ref="C72:C73"/>
    <mergeCell ref="M74:M93"/>
    <mergeCell ref="J96:L96"/>
    <mergeCell ref="F167:I167"/>
    <mergeCell ref="H168:I168"/>
    <mergeCell ref="A248:A249"/>
    <mergeCell ref="B285:B287"/>
    <mergeCell ref="B277:B280"/>
    <mergeCell ref="A274:B274"/>
    <mergeCell ref="A285:A287"/>
    <mergeCell ref="A277:A280"/>
    <mergeCell ref="A282:A284"/>
    <mergeCell ref="B282:B284"/>
    <mergeCell ref="C275:C276"/>
    <mergeCell ref="F248:G248"/>
    <mergeCell ref="F275:G275"/>
    <mergeCell ref="K213:K215"/>
    <mergeCell ref="F274:I274"/>
    <mergeCell ref="F238:I238"/>
    <mergeCell ref="K238:M238"/>
    <mergeCell ref="A246:M246"/>
    <mergeCell ref="A245:B245"/>
    <mergeCell ref="F247:I247"/>
    <mergeCell ref="K277:K280"/>
    <mergeCell ref="L261:L263"/>
    <mergeCell ref="L277:L280"/>
    <mergeCell ref="A275:A276"/>
    <mergeCell ref="B261:B263"/>
    <mergeCell ref="H275:I275"/>
    <mergeCell ref="A273:M273"/>
    <mergeCell ref="A261:A263"/>
    <mergeCell ref="B275:B276"/>
    <mergeCell ref="D275:E275"/>
    <mergeCell ref="K282:K284"/>
    <mergeCell ref="J275:L275"/>
    <mergeCell ref="J248:L248"/>
    <mergeCell ref="K274:M274"/>
    <mergeCell ref="M277:M296"/>
    <mergeCell ref="L282:L284"/>
    <mergeCell ref="L285:L287"/>
    <mergeCell ref="K261:K263"/>
    <mergeCell ref="M250:M272"/>
    <mergeCell ref="K285:K287"/>
  </mergeCells>
  <printOptions horizontalCentered="1" verticalCentered="1"/>
  <pageMargins left="0.7480314960629921" right="0.7480314960629921" top="0.63" bottom="0.6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  <rowBreaks count="12" manualBreakCount="12">
    <brk id="22" max="255" man="1"/>
    <brk id="43" max="255" man="1"/>
    <brk id="69" max="255" man="1"/>
    <brk id="93" max="255" man="1"/>
    <brk id="117" max="255" man="1"/>
    <brk id="143" max="255" man="1"/>
    <brk id="165" max="255" man="1"/>
    <brk id="190" max="255" man="1"/>
    <brk id="216" max="255" man="1"/>
    <brk id="236" max="255" man="1"/>
    <brk id="245" max="255" man="1"/>
    <brk id="2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31"/>
  <sheetViews>
    <sheetView zoomScalePageLayoutView="0" workbookViewId="0" topLeftCell="A331">
      <selection activeCell="Q223" sqref="Q223"/>
    </sheetView>
  </sheetViews>
  <sheetFormatPr defaultColWidth="9.00390625" defaultRowHeight="14.25"/>
  <cols>
    <col min="1" max="1" width="6.875" style="31" customWidth="1"/>
    <col min="2" max="2" width="8.00390625" style="31" customWidth="1"/>
    <col min="3" max="3" width="9.00390625" style="41" customWidth="1"/>
    <col min="4" max="4" width="11.00390625" style="51" customWidth="1"/>
    <col min="5" max="5" width="9.00390625" style="80" customWidth="1"/>
    <col min="6" max="6" width="12.00390625" style="52" customWidth="1"/>
    <col min="7" max="7" width="10.75390625" style="88" customWidth="1"/>
    <col min="8" max="8" width="9.50390625" style="90" bestFit="1" customWidth="1"/>
    <col min="9" max="9" width="10.625" style="35" customWidth="1"/>
    <col min="10" max="10" width="9.875" style="35" customWidth="1"/>
    <col min="11" max="11" width="10.625" style="40" customWidth="1"/>
    <col min="12" max="12" width="13.50390625" style="31" customWidth="1"/>
    <col min="13" max="16384" width="9.00390625" style="31" customWidth="1"/>
  </cols>
  <sheetData>
    <row r="1" spans="1:12" ht="25.5">
      <c r="A1" s="161" t="s">
        <v>101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2" ht="24" customHeight="1">
      <c r="A2" s="163" t="s">
        <v>27</v>
      </c>
      <c r="B2" s="163"/>
      <c r="C2" s="147" t="s">
        <v>67</v>
      </c>
      <c r="D2" s="148"/>
      <c r="E2" s="148"/>
      <c r="F2" s="148"/>
      <c r="G2" s="148"/>
      <c r="H2" s="148"/>
      <c r="J2" s="164"/>
      <c r="K2" s="164"/>
      <c r="L2" s="164"/>
    </row>
    <row r="3" spans="1:12" ht="29.25" customHeight="1">
      <c r="A3" s="160" t="s">
        <v>28</v>
      </c>
      <c r="B3" s="157" t="s">
        <v>29</v>
      </c>
      <c r="C3" s="160" t="s">
        <v>382</v>
      </c>
      <c r="D3" s="160"/>
      <c r="E3" s="160" t="s">
        <v>383</v>
      </c>
      <c r="F3" s="160"/>
      <c r="G3" s="158" t="s">
        <v>32</v>
      </c>
      <c r="H3" s="158"/>
      <c r="I3" s="158" t="s">
        <v>33</v>
      </c>
      <c r="J3" s="158"/>
      <c r="K3" s="158"/>
      <c r="L3" s="157" t="s">
        <v>34</v>
      </c>
    </row>
    <row r="4" spans="1:12" ht="29.25" customHeight="1">
      <c r="A4" s="160"/>
      <c r="B4" s="157"/>
      <c r="C4" s="29" t="s">
        <v>35</v>
      </c>
      <c r="D4" s="44" t="s">
        <v>36</v>
      </c>
      <c r="E4" s="29" t="s">
        <v>35</v>
      </c>
      <c r="F4" s="36" t="s">
        <v>36</v>
      </c>
      <c r="G4" s="81" t="s">
        <v>35</v>
      </c>
      <c r="H4" s="86" t="s">
        <v>36</v>
      </c>
      <c r="I4" s="28" t="s">
        <v>37</v>
      </c>
      <c r="J4" s="28" t="s">
        <v>38</v>
      </c>
      <c r="K4" s="28" t="s">
        <v>39</v>
      </c>
      <c r="L4" s="157"/>
    </row>
    <row r="5" spans="1:12" ht="29.25" customHeight="1">
      <c r="A5" s="45" t="s">
        <v>40</v>
      </c>
      <c r="B5" s="43" t="s">
        <v>384</v>
      </c>
      <c r="C5" s="29">
        <v>56722</v>
      </c>
      <c r="D5" s="46" t="s">
        <v>102</v>
      </c>
      <c r="E5" s="29">
        <v>58936</v>
      </c>
      <c r="F5" s="46" t="s">
        <v>102</v>
      </c>
      <c r="G5" s="84">
        <f>E5-C5</f>
        <v>2214</v>
      </c>
      <c r="H5" s="86">
        <v>36</v>
      </c>
      <c r="I5" s="12">
        <f>G5*0.589</f>
        <v>1304.0459999999998</v>
      </c>
      <c r="J5" s="28">
        <f>H5*2.57</f>
        <v>92.52</v>
      </c>
      <c r="K5" s="50">
        <f>J5+I5</f>
        <v>1396.5659999999998</v>
      </c>
      <c r="L5" s="159" t="s">
        <v>68</v>
      </c>
    </row>
    <row r="6" spans="1:12" ht="29.25" customHeight="1">
      <c r="A6" s="45" t="s">
        <v>103</v>
      </c>
      <c r="B6" s="43" t="s">
        <v>385</v>
      </c>
      <c r="C6" s="29">
        <v>22278</v>
      </c>
      <c r="D6" s="46" t="s">
        <v>42</v>
      </c>
      <c r="E6" s="29">
        <v>23697</v>
      </c>
      <c r="F6" s="46" t="s">
        <v>42</v>
      </c>
      <c r="G6" s="84">
        <f aca="true" t="shared" si="0" ref="G6:G14">E6-C6</f>
        <v>1419</v>
      </c>
      <c r="H6" s="84">
        <v>18</v>
      </c>
      <c r="I6" s="12">
        <f aca="true" t="shared" si="1" ref="I6:I14">G6*0.589</f>
        <v>835.7909999999999</v>
      </c>
      <c r="J6" s="28">
        <f aca="true" t="shared" si="2" ref="J6:J14">H6*2.57</f>
        <v>46.26</v>
      </c>
      <c r="K6" s="50">
        <f aca="true" t="shared" si="3" ref="K6:K14">J6+I6</f>
        <v>882.0509999999999</v>
      </c>
      <c r="L6" s="159"/>
    </row>
    <row r="7" spans="1:12" ht="29.25" customHeight="1">
      <c r="A7" s="45" t="s">
        <v>104</v>
      </c>
      <c r="B7" s="43" t="s">
        <v>386</v>
      </c>
      <c r="C7" s="29">
        <v>14939</v>
      </c>
      <c r="D7" s="46" t="s">
        <v>102</v>
      </c>
      <c r="E7" s="29">
        <v>16412</v>
      </c>
      <c r="F7" s="46" t="s">
        <v>102</v>
      </c>
      <c r="G7" s="84">
        <f t="shared" si="0"/>
        <v>1473</v>
      </c>
      <c r="H7" s="84">
        <v>36</v>
      </c>
      <c r="I7" s="12">
        <f t="shared" si="1"/>
        <v>867.597</v>
      </c>
      <c r="J7" s="28">
        <f t="shared" si="2"/>
        <v>92.52</v>
      </c>
      <c r="K7" s="50">
        <f t="shared" si="3"/>
        <v>960.117</v>
      </c>
      <c r="L7" s="159"/>
    </row>
    <row r="8" spans="1:12" ht="29.25" customHeight="1">
      <c r="A8" s="45" t="s">
        <v>105</v>
      </c>
      <c r="B8" s="43" t="s">
        <v>387</v>
      </c>
      <c r="C8" s="29">
        <v>6061</v>
      </c>
      <c r="D8" s="79" t="s">
        <v>42</v>
      </c>
      <c r="E8" s="29">
        <v>6223</v>
      </c>
      <c r="F8" s="79" t="s">
        <v>42</v>
      </c>
      <c r="G8" s="84">
        <f t="shared" si="0"/>
        <v>162</v>
      </c>
      <c r="H8" s="84">
        <v>18</v>
      </c>
      <c r="I8" s="12">
        <f t="shared" si="1"/>
        <v>95.41799999999999</v>
      </c>
      <c r="J8" s="28">
        <f t="shared" si="2"/>
        <v>46.26</v>
      </c>
      <c r="K8" s="50">
        <f t="shared" si="3"/>
        <v>141.678</v>
      </c>
      <c r="L8" s="159"/>
    </row>
    <row r="9" spans="1:12" ht="29.25" customHeight="1">
      <c r="A9" s="45" t="s">
        <v>106</v>
      </c>
      <c r="B9" s="43" t="s">
        <v>388</v>
      </c>
      <c r="C9" s="29">
        <v>22544</v>
      </c>
      <c r="D9" s="46" t="s">
        <v>102</v>
      </c>
      <c r="E9" s="29">
        <v>23716</v>
      </c>
      <c r="F9" s="46" t="s">
        <v>102</v>
      </c>
      <c r="G9" s="84">
        <f t="shared" si="0"/>
        <v>1172</v>
      </c>
      <c r="H9" s="84">
        <v>36</v>
      </c>
      <c r="I9" s="12">
        <f t="shared" si="1"/>
        <v>690.308</v>
      </c>
      <c r="J9" s="28">
        <f t="shared" si="2"/>
        <v>92.52</v>
      </c>
      <c r="K9" s="50">
        <f t="shared" si="3"/>
        <v>782.828</v>
      </c>
      <c r="L9" s="159"/>
    </row>
    <row r="10" spans="1:12" ht="29.25" customHeight="1">
      <c r="A10" s="45" t="s">
        <v>107</v>
      </c>
      <c r="B10" s="43" t="s">
        <v>389</v>
      </c>
      <c r="C10" s="29">
        <v>24431</v>
      </c>
      <c r="D10" s="46" t="s">
        <v>41</v>
      </c>
      <c r="E10" s="29">
        <v>26242</v>
      </c>
      <c r="F10" s="46" t="s">
        <v>41</v>
      </c>
      <c r="G10" s="84">
        <f t="shared" si="0"/>
        <v>1811</v>
      </c>
      <c r="H10" s="84">
        <v>54</v>
      </c>
      <c r="I10" s="12">
        <f t="shared" si="1"/>
        <v>1066.6789999999999</v>
      </c>
      <c r="J10" s="28">
        <f t="shared" si="2"/>
        <v>138.78</v>
      </c>
      <c r="K10" s="50">
        <f t="shared" si="3"/>
        <v>1205.4589999999998</v>
      </c>
      <c r="L10" s="159"/>
    </row>
    <row r="11" spans="1:12" ht="29.25" customHeight="1">
      <c r="A11" s="45" t="s">
        <v>108</v>
      </c>
      <c r="B11" s="43" t="s">
        <v>390</v>
      </c>
      <c r="C11" s="29">
        <v>44017</v>
      </c>
      <c r="D11" s="46" t="s">
        <v>102</v>
      </c>
      <c r="E11" s="29">
        <v>46684</v>
      </c>
      <c r="F11" s="46" t="s">
        <v>102</v>
      </c>
      <c r="G11" s="84">
        <f t="shared" si="0"/>
        <v>2667</v>
      </c>
      <c r="H11" s="84">
        <v>36</v>
      </c>
      <c r="I11" s="12">
        <f t="shared" si="1"/>
        <v>1570.8629999999998</v>
      </c>
      <c r="J11" s="28">
        <f t="shared" si="2"/>
        <v>92.52</v>
      </c>
      <c r="K11" s="50">
        <f t="shared" si="3"/>
        <v>1663.3829999999998</v>
      </c>
      <c r="L11" s="159"/>
    </row>
    <row r="12" spans="1:12" ht="29.25" customHeight="1">
      <c r="A12" s="45" t="s">
        <v>109</v>
      </c>
      <c r="B12" s="43" t="s">
        <v>391</v>
      </c>
      <c r="C12" s="29">
        <v>52071</v>
      </c>
      <c r="D12" s="46" t="s">
        <v>41</v>
      </c>
      <c r="E12" s="29">
        <v>53388</v>
      </c>
      <c r="F12" s="46" t="s">
        <v>41</v>
      </c>
      <c r="G12" s="84">
        <f t="shared" si="0"/>
        <v>1317</v>
      </c>
      <c r="H12" s="84">
        <v>54</v>
      </c>
      <c r="I12" s="12">
        <f t="shared" si="1"/>
        <v>775.713</v>
      </c>
      <c r="J12" s="28">
        <f t="shared" si="2"/>
        <v>138.78</v>
      </c>
      <c r="K12" s="50">
        <f t="shared" si="3"/>
        <v>914.4929999999999</v>
      </c>
      <c r="L12" s="159"/>
    </row>
    <row r="13" spans="1:12" ht="29.25" customHeight="1">
      <c r="A13" s="45" t="s">
        <v>110</v>
      </c>
      <c r="B13" s="43" t="s">
        <v>392</v>
      </c>
      <c r="C13" s="29">
        <v>56489</v>
      </c>
      <c r="D13" s="46" t="s">
        <v>41</v>
      </c>
      <c r="E13" s="29">
        <v>57341</v>
      </c>
      <c r="F13" s="46" t="s">
        <v>41</v>
      </c>
      <c r="G13" s="84">
        <f t="shared" si="0"/>
        <v>852</v>
      </c>
      <c r="H13" s="84">
        <v>54</v>
      </c>
      <c r="I13" s="12">
        <f t="shared" si="1"/>
        <v>501.828</v>
      </c>
      <c r="J13" s="28">
        <f t="shared" si="2"/>
        <v>138.78</v>
      </c>
      <c r="K13" s="50">
        <f t="shared" si="3"/>
        <v>640.608</v>
      </c>
      <c r="L13" s="159"/>
    </row>
    <row r="14" spans="1:12" ht="29.25" customHeight="1">
      <c r="A14" s="45" t="s">
        <v>111</v>
      </c>
      <c r="B14" s="43" t="s">
        <v>397</v>
      </c>
      <c r="C14" s="29">
        <v>30174</v>
      </c>
      <c r="D14" s="46" t="s">
        <v>41</v>
      </c>
      <c r="E14" s="29">
        <v>32572</v>
      </c>
      <c r="F14" s="46" t="s">
        <v>41</v>
      </c>
      <c r="G14" s="84">
        <f t="shared" si="0"/>
        <v>2398</v>
      </c>
      <c r="H14" s="84">
        <v>54</v>
      </c>
      <c r="I14" s="12">
        <f t="shared" si="1"/>
        <v>1412.422</v>
      </c>
      <c r="J14" s="28">
        <f t="shared" si="2"/>
        <v>138.78</v>
      </c>
      <c r="K14" s="50">
        <f t="shared" si="3"/>
        <v>1551.202</v>
      </c>
      <c r="L14" s="159"/>
    </row>
    <row r="15" spans="1:12" ht="29.25" customHeight="1">
      <c r="A15" s="146" t="s">
        <v>39</v>
      </c>
      <c r="B15" s="146"/>
      <c r="C15" s="47"/>
      <c r="D15" s="44"/>
      <c r="E15" s="47"/>
      <c r="F15" s="45"/>
      <c r="G15" s="85"/>
      <c r="H15" s="89"/>
      <c r="I15" s="50"/>
      <c r="J15" s="50"/>
      <c r="K15" s="50"/>
      <c r="L15" s="159"/>
    </row>
    <row r="16" spans="1:12" ht="25.5">
      <c r="A16" s="161" t="s">
        <v>101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3"/>
    </row>
    <row r="17" spans="1:12" ht="24" customHeight="1">
      <c r="A17" s="163" t="s">
        <v>27</v>
      </c>
      <c r="B17" s="163"/>
      <c r="C17" s="147" t="s">
        <v>67</v>
      </c>
      <c r="D17" s="148"/>
      <c r="E17" s="148"/>
      <c r="F17" s="148"/>
      <c r="G17" s="148"/>
      <c r="H17" s="148"/>
      <c r="J17" s="164"/>
      <c r="K17" s="164"/>
      <c r="L17" s="164"/>
    </row>
    <row r="18" spans="1:12" ht="29.25" customHeight="1">
      <c r="A18" s="160" t="s">
        <v>28</v>
      </c>
      <c r="B18" s="157" t="s">
        <v>29</v>
      </c>
      <c r="C18" s="153" t="s">
        <v>382</v>
      </c>
      <c r="D18" s="153"/>
      <c r="E18" s="153" t="s">
        <v>383</v>
      </c>
      <c r="F18" s="153"/>
      <c r="G18" s="152" t="s">
        <v>32</v>
      </c>
      <c r="H18" s="152"/>
      <c r="I18" s="158" t="s">
        <v>33</v>
      </c>
      <c r="J18" s="158"/>
      <c r="K18" s="158"/>
      <c r="L18" s="42" t="s">
        <v>34</v>
      </c>
    </row>
    <row r="19" spans="1:12" ht="29.25" customHeight="1">
      <c r="A19" s="160"/>
      <c r="B19" s="157"/>
      <c r="C19" s="29" t="s">
        <v>35</v>
      </c>
      <c r="D19" s="44" t="s">
        <v>36</v>
      </c>
      <c r="E19" s="29" t="s">
        <v>35</v>
      </c>
      <c r="F19" s="45" t="s">
        <v>36</v>
      </c>
      <c r="G19" s="81" t="s">
        <v>35</v>
      </c>
      <c r="H19" s="86" t="s">
        <v>36</v>
      </c>
      <c r="I19" s="28" t="s">
        <v>37</v>
      </c>
      <c r="J19" s="28" t="s">
        <v>38</v>
      </c>
      <c r="K19" s="28" t="s">
        <v>39</v>
      </c>
      <c r="L19" s="56"/>
    </row>
    <row r="20" spans="1:12" ht="29.25" customHeight="1">
      <c r="A20" s="45" t="s">
        <v>398</v>
      </c>
      <c r="B20" s="43" t="s">
        <v>399</v>
      </c>
      <c r="C20" s="29">
        <v>41029</v>
      </c>
      <c r="D20" s="36" t="s">
        <v>400</v>
      </c>
      <c r="E20" s="29">
        <v>42744</v>
      </c>
      <c r="F20" s="36" t="s">
        <v>911</v>
      </c>
      <c r="G20" s="84">
        <f>E20-C20</f>
        <v>1715</v>
      </c>
      <c r="H20" s="84">
        <v>54</v>
      </c>
      <c r="I20" s="12">
        <f>G20*0.589</f>
        <v>1010.135</v>
      </c>
      <c r="J20" s="28">
        <f>H20*2.57</f>
        <v>138.78</v>
      </c>
      <c r="K20" s="50">
        <f>J20+I20</f>
        <v>1148.915</v>
      </c>
      <c r="L20" s="159" t="s">
        <v>68</v>
      </c>
    </row>
    <row r="21" spans="1:12" ht="29.25" customHeight="1">
      <c r="A21" s="45" t="s">
        <v>401</v>
      </c>
      <c r="B21" s="43" t="s">
        <v>402</v>
      </c>
      <c r="C21" s="29">
        <v>26112</v>
      </c>
      <c r="D21" s="36" t="s">
        <v>403</v>
      </c>
      <c r="E21" s="29">
        <v>28751</v>
      </c>
      <c r="F21" s="36" t="s">
        <v>1483</v>
      </c>
      <c r="G21" s="84">
        <f aca="true" t="shared" si="4" ref="G21:G29">E21-C21</f>
        <v>2639</v>
      </c>
      <c r="H21" s="84">
        <v>36</v>
      </c>
      <c r="I21" s="12">
        <f aca="true" t="shared" si="5" ref="I21:I29">G21*0.589</f>
        <v>1554.3709999999999</v>
      </c>
      <c r="J21" s="28">
        <f aca="true" t="shared" si="6" ref="J21:J29">H21*2.57</f>
        <v>92.52</v>
      </c>
      <c r="K21" s="50">
        <f aca="true" t="shared" si="7" ref="K21:K29">J21+I21</f>
        <v>1646.8909999999998</v>
      </c>
      <c r="L21" s="159"/>
    </row>
    <row r="22" spans="1:12" ht="29.25" customHeight="1">
      <c r="A22" s="45" t="s">
        <v>90</v>
      </c>
      <c r="B22" s="43" t="s">
        <v>404</v>
      </c>
      <c r="C22" s="29">
        <v>28875</v>
      </c>
      <c r="D22" s="18" t="s">
        <v>102</v>
      </c>
      <c r="E22" s="29">
        <v>29504</v>
      </c>
      <c r="F22" s="36" t="s">
        <v>1483</v>
      </c>
      <c r="G22" s="84">
        <f t="shared" si="4"/>
        <v>629</v>
      </c>
      <c r="H22" s="84">
        <v>36</v>
      </c>
      <c r="I22" s="12">
        <f t="shared" si="5"/>
        <v>370.481</v>
      </c>
      <c r="J22" s="28">
        <f t="shared" si="6"/>
        <v>92.52</v>
      </c>
      <c r="K22" s="50">
        <f t="shared" si="7"/>
        <v>463.001</v>
      </c>
      <c r="L22" s="159"/>
    </row>
    <row r="23" spans="1:12" s="20" customFormat="1" ht="29.25" customHeight="1">
      <c r="A23" s="45" t="s">
        <v>91</v>
      </c>
      <c r="B23" s="43" t="s">
        <v>405</v>
      </c>
      <c r="C23" s="29">
        <v>4868</v>
      </c>
      <c r="D23" s="36" t="s">
        <v>912</v>
      </c>
      <c r="E23" s="18">
        <v>4868</v>
      </c>
      <c r="F23" s="18" t="s">
        <v>1474</v>
      </c>
      <c r="G23" s="84">
        <f t="shared" si="4"/>
        <v>0</v>
      </c>
      <c r="H23" s="84">
        <v>0</v>
      </c>
      <c r="I23" s="12">
        <f t="shared" si="5"/>
        <v>0</v>
      </c>
      <c r="J23" s="28">
        <f t="shared" si="6"/>
        <v>0</v>
      </c>
      <c r="K23" s="50">
        <f t="shared" si="7"/>
        <v>0</v>
      </c>
      <c r="L23" s="159"/>
    </row>
    <row r="24" spans="1:12" ht="29.25" customHeight="1">
      <c r="A24" s="45" t="s">
        <v>92</v>
      </c>
      <c r="B24" s="43" t="s">
        <v>406</v>
      </c>
      <c r="C24" s="29">
        <v>25308</v>
      </c>
      <c r="D24" s="18" t="s">
        <v>41</v>
      </c>
      <c r="E24" s="29">
        <v>26039</v>
      </c>
      <c r="F24" s="36" t="s">
        <v>911</v>
      </c>
      <c r="G24" s="84">
        <f t="shared" si="4"/>
        <v>731</v>
      </c>
      <c r="H24" s="84">
        <v>54</v>
      </c>
      <c r="I24" s="12">
        <f t="shared" si="5"/>
        <v>430.55899999999997</v>
      </c>
      <c r="J24" s="28">
        <f t="shared" si="6"/>
        <v>138.78</v>
      </c>
      <c r="K24" s="50">
        <f t="shared" si="7"/>
        <v>569.3389999999999</v>
      </c>
      <c r="L24" s="159"/>
    </row>
    <row r="25" spans="1:12" ht="29.25" customHeight="1">
      <c r="A25" s="45" t="s">
        <v>94</v>
      </c>
      <c r="B25" s="43" t="s">
        <v>407</v>
      </c>
      <c r="C25" s="29">
        <v>15575</v>
      </c>
      <c r="D25" s="36" t="s">
        <v>102</v>
      </c>
      <c r="E25" s="29">
        <v>16035</v>
      </c>
      <c r="F25" s="36" t="s">
        <v>1483</v>
      </c>
      <c r="G25" s="84">
        <f t="shared" si="4"/>
        <v>460</v>
      </c>
      <c r="H25" s="84">
        <v>36</v>
      </c>
      <c r="I25" s="12">
        <f t="shared" si="5"/>
        <v>270.94</v>
      </c>
      <c r="J25" s="28">
        <f t="shared" si="6"/>
        <v>92.52</v>
      </c>
      <c r="K25" s="50">
        <f t="shared" si="7"/>
        <v>363.46</v>
      </c>
      <c r="L25" s="159"/>
    </row>
    <row r="26" spans="1:12" ht="29.25" customHeight="1">
      <c r="A26" s="45" t="s">
        <v>95</v>
      </c>
      <c r="B26" s="43" t="s">
        <v>408</v>
      </c>
      <c r="C26" s="29">
        <v>32768</v>
      </c>
      <c r="D26" s="36" t="s">
        <v>1482</v>
      </c>
      <c r="E26" s="29">
        <v>34819</v>
      </c>
      <c r="F26" s="52" t="s">
        <v>911</v>
      </c>
      <c r="G26" s="84">
        <f t="shared" si="4"/>
        <v>2051</v>
      </c>
      <c r="H26" s="84">
        <v>54</v>
      </c>
      <c r="I26" s="12">
        <f t="shared" si="5"/>
        <v>1208.039</v>
      </c>
      <c r="J26" s="28">
        <f t="shared" si="6"/>
        <v>138.78</v>
      </c>
      <c r="K26" s="50">
        <f t="shared" si="7"/>
        <v>1346.819</v>
      </c>
      <c r="L26" s="159"/>
    </row>
    <row r="27" spans="1:12" ht="29.25" customHeight="1">
      <c r="A27" s="45" t="s">
        <v>96</v>
      </c>
      <c r="B27" s="43" t="s">
        <v>409</v>
      </c>
      <c r="C27" s="29">
        <v>30783</v>
      </c>
      <c r="D27" s="36" t="s">
        <v>102</v>
      </c>
      <c r="E27" s="29">
        <v>32224</v>
      </c>
      <c r="F27" s="36" t="s">
        <v>1483</v>
      </c>
      <c r="G27" s="84">
        <f t="shared" si="4"/>
        <v>1441</v>
      </c>
      <c r="H27" s="84">
        <v>36</v>
      </c>
      <c r="I27" s="12">
        <f t="shared" si="5"/>
        <v>848.7489999999999</v>
      </c>
      <c r="J27" s="28">
        <f t="shared" si="6"/>
        <v>92.52</v>
      </c>
      <c r="K27" s="50">
        <f t="shared" si="7"/>
        <v>941.2689999999999</v>
      </c>
      <c r="L27" s="159"/>
    </row>
    <row r="28" spans="1:12" ht="29.25" customHeight="1">
      <c r="A28" s="45" t="s">
        <v>97</v>
      </c>
      <c r="B28" s="43" t="s">
        <v>410</v>
      </c>
      <c r="C28" s="29">
        <v>21668</v>
      </c>
      <c r="D28" s="18" t="s">
        <v>41</v>
      </c>
      <c r="E28" s="29">
        <v>22471</v>
      </c>
      <c r="F28" s="36" t="s">
        <v>911</v>
      </c>
      <c r="G28" s="84">
        <f t="shared" si="4"/>
        <v>803</v>
      </c>
      <c r="H28" s="84">
        <v>54</v>
      </c>
      <c r="I28" s="12">
        <f t="shared" si="5"/>
        <v>472.967</v>
      </c>
      <c r="J28" s="28">
        <f t="shared" si="6"/>
        <v>138.78</v>
      </c>
      <c r="K28" s="50">
        <f t="shared" si="7"/>
        <v>611.747</v>
      </c>
      <c r="L28" s="159"/>
    </row>
    <row r="29" spans="1:12" ht="29.25" customHeight="1">
      <c r="A29" s="45" t="s">
        <v>98</v>
      </c>
      <c r="B29" s="43" t="s">
        <v>411</v>
      </c>
      <c r="C29" s="29">
        <v>41721</v>
      </c>
      <c r="D29" s="18" t="s">
        <v>41</v>
      </c>
      <c r="E29" s="29">
        <v>43472</v>
      </c>
      <c r="F29" s="36" t="s">
        <v>911</v>
      </c>
      <c r="G29" s="84">
        <f t="shared" si="4"/>
        <v>1751</v>
      </c>
      <c r="H29" s="84">
        <v>54</v>
      </c>
      <c r="I29" s="12">
        <f t="shared" si="5"/>
        <v>1031.339</v>
      </c>
      <c r="J29" s="28">
        <f t="shared" si="6"/>
        <v>138.78</v>
      </c>
      <c r="K29" s="50">
        <f t="shared" si="7"/>
        <v>1170.119</v>
      </c>
      <c r="L29" s="159"/>
    </row>
    <row r="30" spans="1:12" ht="29.25" customHeight="1">
      <c r="A30" s="107" t="s">
        <v>39</v>
      </c>
      <c r="B30" s="108"/>
      <c r="C30" s="103"/>
      <c r="D30" s="109"/>
      <c r="E30" s="103"/>
      <c r="F30" s="104"/>
      <c r="G30" s="110"/>
      <c r="H30" s="105"/>
      <c r="I30" s="106"/>
      <c r="J30" s="106"/>
      <c r="K30" s="106"/>
      <c r="L30" s="169"/>
    </row>
    <row r="31" spans="1:12" ht="25.5">
      <c r="A31" s="150" t="s">
        <v>101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34"/>
    </row>
    <row r="32" spans="1:12" ht="24" customHeight="1">
      <c r="A32" s="163" t="s">
        <v>27</v>
      </c>
      <c r="B32" s="163"/>
      <c r="C32" s="147" t="s">
        <v>67</v>
      </c>
      <c r="D32" s="148"/>
      <c r="E32" s="148"/>
      <c r="F32" s="148"/>
      <c r="G32" s="148"/>
      <c r="H32" s="148"/>
      <c r="J32" s="164"/>
      <c r="K32" s="164"/>
      <c r="L32" s="164"/>
    </row>
    <row r="33" spans="1:12" ht="29.25" customHeight="1">
      <c r="A33" s="160" t="s">
        <v>28</v>
      </c>
      <c r="B33" s="157" t="s">
        <v>29</v>
      </c>
      <c r="C33" s="160" t="s">
        <v>382</v>
      </c>
      <c r="D33" s="160"/>
      <c r="E33" s="160" t="s">
        <v>383</v>
      </c>
      <c r="F33" s="160"/>
      <c r="G33" s="158" t="s">
        <v>32</v>
      </c>
      <c r="H33" s="158"/>
      <c r="I33" s="158" t="s">
        <v>33</v>
      </c>
      <c r="J33" s="158"/>
      <c r="K33" s="158"/>
      <c r="L33" s="157" t="s">
        <v>34</v>
      </c>
    </row>
    <row r="34" spans="1:12" ht="29.25" customHeight="1">
      <c r="A34" s="160"/>
      <c r="B34" s="157"/>
      <c r="C34" s="29" t="s">
        <v>35</v>
      </c>
      <c r="D34" s="47" t="s">
        <v>36</v>
      </c>
      <c r="E34" s="29" t="s">
        <v>35</v>
      </c>
      <c r="F34" s="36" t="s">
        <v>36</v>
      </c>
      <c r="G34" s="86" t="s">
        <v>35</v>
      </c>
      <c r="H34" s="86" t="s">
        <v>36</v>
      </c>
      <c r="I34" s="28" t="s">
        <v>37</v>
      </c>
      <c r="J34" s="28" t="s">
        <v>38</v>
      </c>
      <c r="K34" s="28" t="s">
        <v>39</v>
      </c>
      <c r="L34" s="157"/>
    </row>
    <row r="35" spans="1:12" ht="29.25" customHeight="1">
      <c r="A35" s="45" t="s">
        <v>412</v>
      </c>
      <c r="B35" s="43" t="s">
        <v>413</v>
      </c>
      <c r="C35" s="29">
        <v>10577</v>
      </c>
      <c r="D35" s="36" t="s">
        <v>42</v>
      </c>
      <c r="E35" s="29">
        <v>11135</v>
      </c>
      <c r="F35" s="36" t="s">
        <v>1484</v>
      </c>
      <c r="G35" s="84">
        <f>E35-C35</f>
        <v>558</v>
      </c>
      <c r="H35" s="84">
        <v>18</v>
      </c>
      <c r="I35" s="12">
        <f>G35*0.589</f>
        <v>328.662</v>
      </c>
      <c r="J35" s="28">
        <f>H35*2.57</f>
        <v>46.26</v>
      </c>
      <c r="K35" s="50">
        <f>J35+I35</f>
        <v>374.92199999999997</v>
      </c>
      <c r="L35" s="159" t="s">
        <v>68</v>
      </c>
    </row>
    <row r="36" spans="1:12" ht="29.25" customHeight="1">
      <c r="A36" s="45" t="s">
        <v>414</v>
      </c>
      <c r="B36" s="43" t="s">
        <v>415</v>
      </c>
      <c r="C36" s="29">
        <v>20443</v>
      </c>
      <c r="D36" s="36" t="s">
        <v>102</v>
      </c>
      <c r="E36" s="29">
        <v>21347</v>
      </c>
      <c r="F36" s="36" t="s">
        <v>1483</v>
      </c>
      <c r="G36" s="84">
        <f aca="true" t="shared" si="8" ref="G36:G44">E36-C36</f>
        <v>904</v>
      </c>
      <c r="H36" s="84">
        <v>36</v>
      </c>
      <c r="I36" s="12">
        <f aca="true" t="shared" si="9" ref="I36:I44">G36*0.589</f>
        <v>532.456</v>
      </c>
      <c r="J36" s="28">
        <f aca="true" t="shared" si="10" ref="J36:J44">H36*2.57</f>
        <v>92.52</v>
      </c>
      <c r="K36" s="50">
        <f aca="true" t="shared" si="11" ref="K36:K44">J36+I36</f>
        <v>624.976</v>
      </c>
      <c r="L36" s="159"/>
    </row>
    <row r="37" spans="1:12" ht="29.25" customHeight="1">
      <c r="A37" s="45" t="s">
        <v>120</v>
      </c>
      <c r="B37" s="43" t="s">
        <v>416</v>
      </c>
      <c r="C37" s="29">
        <v>39129</v>
      </c>
      <c r="D37" s="36" t="s">
        <v>912</v>
      </c>
      <c r="E37" s="18">
        <v>40484</v>
      </c>
      <c r="F37" s="18" t="s">
        <v>1439</v>
      </c>
      <c r="G37" s="84">
        <f t="shared" si="8"/>
        <v>1355</v>
      </c>
      <c r="H37" s="84">
        <v>0</v>
      </c>
      <c r="I37" s="12">
        <f t="shared" si="9"/>
        <v>798.0949999999999</v>
      </c>
      <c r="J37" s="28">
        <f t="shared" si="10"/>
        <v>0</v>
      </c>
      <c r="K37" s="50">
        <f t="shared" si="11"/>
        <v>798.0949999999999</v>
      </c>
      <c r="L37" s="159"/>
    </row>
    <row r="38" spans="1:12" ht="29.25" customHeight="1">
      <c r="A38" s="45" t="s">
        <v>121</v>
      </c>
      <c r="B38" s="43" t="s">
        <v>417</v>
      </c>
      <c r="C38" s="29">
        <v>25760</v>
      </c>
      <c r="D38" s="36" t="s">
        <v>912</v>
      </c>
      <c r="E38" s="18">
        <v>25861</v>
      </c>
      <c r="F38" s="18" t="s">
        <v>1474</v>
      </c>
      <c r="G38" s="84">
        <f t="shared" si="8"/>
        <v>101</v>
      </c>
      <c r="H38" s="84">
        <v>0</v>
      </c>
      <c r="I38" s="12">
        <f t="shared" si="9"/>
        <v>59.489</v>
      </c>
      <c r="J38" s="28">
        <f t="shared" si="10"/>
        <v>0</v>
      </c>
      <c r="K38" s="50">
        <f t="shared" si="11"/>
        <v>59.489</v>
      </c>
      <c r="L38" s="159"/>
    </row>
    <row r="39" spans="1:12" ht="29.25" customHeight="1">
      <c r="A39" s="45" t="s">
        <v>122</v>
      </c>
      <c r="B39" s="43" t="s">
        <v>418</v>
      </c>
      <c r="C39" s="29">
        <v>33044</v>
      </c>
      <c r="D39" s="36" t="s">
        <v>102</v>
      </c>
      <c r="E39" s="29">
        <v>34076</v>
      </c>
      <c r="F39" s="36" t="s">
        <v>1484</v>
      </c>
      <c r="G39" s="84">
        <f t="shared" si="8"/>
        <v>1032</v>
      </c>
      <c r="H39" s="84">
        <v>18</v>
      </c>
      <c r="I39" s="12">
        <f t="shared" si="9"/>
        <v>607.848</v>
      </c>
      <c r="J39" s="28">
        <f t="shared" si="10"/>
        <v>46.26</v>
      </c>
      <c r="K39" s="50">
        <f t="shared" si="11"/>
        <v>654.108</v>
      </c>
      <c r="L39" s="159"/>
    </row>
    <row r="40" spans="1:12" ht="29.25" customHeight="1">
      <c r="A40" s="45" t="s">
        <v>123</v>
      </c>
      <c r="B40" s="43" t="s">
        <v>419</v>
      </c>
      <c r="C40" s="29">
        <v>10907</v>
      </c>
      <c r="D40" s="36" t="s">
        <v>912</v>
      </c>
      <c r="E40" s="18">
        <v>10940</v>
      </c>
      <c r="F40" s="18" t="s">
        <v>1474</v>
      </c>
      <c r="G40" s="84">
        <f t="shared" si="8"/>
        <v>33</v>
      </c>
      <c r="H40" s="84">
        <v>0</v>
      </c>
      <c r="I40" s="12">
        <f t="shared" si="9"/>
        <v>19.436999999999998</v>
      </c>
      <c r="J40" s="28">
        <f t="shared" si="10"/>
        <v>0</v>
      </c>
      <c r="K40" s="50">
        <f t="shared" si="11"/>
        <v>19.436999999999998</v>
      </c>
      <c r="L40" s="159"/>
    </row>
    <row r="41" spans="1:12" ht="29.25" customHeight="1">
      <c r="A41" s="45" t="s">
        <v>124</v>
      </c>
      <c r="B41" s="43" t="s">
        <v>420</v>
      </c>
      <c r="C41" s="29">
        <v>29044</v>
      </c>
      <c r="D41" s="36" t="s">
        <v>421</v>
      </c>
      <c r="E41" s="29">
        <v>29800</v>
      </c>
      <c r="F41" s="36" t="s">
        <v>1483</v>
      </c>
      <c r="G41" s="84">
        <f t="shared" si="8"/>
        <v>756</v>
      </c>
      <c r="H41" s="84">
        <v>36</v>
      </c>
      <c r="I41" s="12">
        <f t="shared" si="9"/>
        <v>445.284</v>
      </c>
      <c r="J41" s="28">
        <f t="shared" si="10"/>
        <v>92.52</v>
      </c>
      <c r="K41" s="50">
        <f t="shared" si="11"/>
        <v>537.804</v>
      </c>
      <c r="L41" s="159"/>
    </row>
    <row r="42" spans="1:12" ht="29.25" customHeight="1">
      <c r="A42" s="45" t="s">
        <v>125</v>
      </c>
      <c r="B42" s="43" t="s">
        <v>422</v>
      </c>
      <c r="C42" s="29">
        <v>29924</v>
      </c>
      <c r="D42" s="36" t="s">
        <v>423</v>
      </c>
      <c r="E42" s="29">
        <v>32071</v>
      </c>
      <c r="F42" s="36" t="s">
        <v>1483</v>
      </c>
      <c r="G42" s="84">
        <f t="shared" si="8"/>
        <v>2147</v>
      </c>
      <c r="H42" s="84">
        <v>36</v>
      </c>
      <c r="I42" s="12">
        <f t="shared" si="9"/>
        <v>1264.5829999999999</v>
      </c>
      <c r="J42" s="28">
        <f t="shared" si="10"/>
        <v>92.52</v>
      </c>
      <c r="K42" s="50">
        <f t="shared" si="11"/>
        <v>1357.1029999999998</v>
      </c>
      <c r="L42" s="159"/>
    </row>
    <row r="43" spans="1:12" ht="29.25" customHeight="1">
      <c r="A43" s="45" t="s">
        <v>126</v>
      </c>
      <c r="B43" s="43" t="s">
        <v>424</v>
      </c>
      <c r="C43" s="29">
        <v>15680</v>
      </c>
      <c r="D43" s="36" t="s">
        <v>102</v>
      </c>
      <c r="E43" s="29">
        <v>17283</v>
      </c>
      <c r="F43" s="36" t="s">
        <v>1483</v>
      </c>
      <c r="G43" s="84">
        <f t="shared" si="8"/>
        <v>1603</v>
      </c>
      <c r="H43" s="84">
        <v>36</v>
      </c>
      <c r="I43" s="12">
        <f t="shared" si="9"/>
        <v>944.1669999999999</v>
      </c>
      <c r="J43" s="28">
        <f t="shared" si="10"/>
        <v>92.52</v>
      </c>
      <c r="K43" s="50">
        <f t="shared" si="11"/>
        <v>1036.687</v>
      </c>
      <c r="L43" s="159"/>
    </row>
    <row r="44" spans="1:12" ht="29.25" customHeight="1">
      <c r="A44" s="45" t="s">
        <v>127</v>
      </c>
      <c r="B44" s="43" t="s">
        <v>355</v>
      </c>
      <c r="C44" s="29" t="s">
        <v>425</v>
      </c>
      <c r="D44" s="36" t="s">
        <v>912</v>
      </c>
      <c r="E44" s="18">
        <v>22850</v>
      </c>
      <c r="F44" s="18" t="s">
        <v>1484</v>
      </c>
      <c r="G44" s="84">
        <f t="shared" si="8"/>
        <v>762</v>
      </c>
      <c r="H44" s="84">
        <v>18</v>
      </c>
      <c r="I44" s="12">
        <f t="shared" si="9"/>
        <v>448.818</v>
      </c>
      <c r="J44" s="28">
        <f t="shared" si="10"/>
        <v>46.26</v>
      </c>
      <c r="K44" s="50">
        <f t="shared" si="11"/>
        <v>495.078</v>
      </c>
      <c r="L44" s="159"/>
    </row>
    <row r="45" spans="1:12" ht="29.25" customHeight="1">
      <c r="A45" s="146" t="s">
        <v>39</v>
      </c>
      <c r="B45" s="146"/>
      <c r="C45" s="47"/>
      <c r="D45" s="47"/>
      <c r="E45" s="47"/>
      <c r="F45" s="45"/>
      <c r="G45" s="124"/>
      <c r="H45" s="89"/>
      <c r="I45" s="48"/>
      <c r="J45" s="48"/>
      <c r="K45" s="50"/>
      <c r="L45" s="159"/>
    </row>
    <row r="46" spans="1:12" ht="25.5">
      <c r="A46" s="150" t="s">
        <v>101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64"/>
    </row>
    <row r="47" spans="1:12" ht="24" customHeight="1">
      <c r="A47" s="163" t="s">
        <v>27</v>
      </c>
      <c r="B47" s="163"/>
      <c r="C47" s="147" t="s">
        <v>67</v>
      </c>
      <c r="D47" s="148"/>
      <c r="E47" s="148"/>
      <c r="F47" s="148"/>
      <c r="G47" s="148"/>
      <c r="H47" s="148"/>
      <c r="J47" s="164"/>
      <c r="K47" s="164"/>
      <c r="L47" s="164"/>
    </row>
    <row r="48" spans="1:12" ht="29.25" customHeight="1">
      <c r="A48" s="160" t="s">
        <v>28</v>
      </c>
      <c r="B48" s="157" t="s">
        <v>29</v>
      </c>
      <c r="C48" s="160" t="s">
        <v>382</v>
      </c>
      <c r="D48" s="160"/>
      <c r="E48" s="160" t="s">
        <v>383</v>
      </c>
      <c r="F48" s="160"/>
      <c r="G48" s="158" t="s">
        <v>32</v>
      </c>
      <c r="H48" s="158"/>
      <c r="I48" s="158" t="s">
        <v>33</v>
      </c>
      <c r="J48" s="158"/>
      <c r="K48" s="158"/>
      <c r="L48" s="157" t="s">
        <v>34</v>
      </c>
    </row>
    <row r="49" spans="1:12" ht="29.25" customHeight="1">
      <c r="A49" s="160"/>
      <c r="B49" s="157"/>
      <c r="C49" s="29" t="s">
        <v>35</v>
      </c>
      <c r="D49" s="44" t="s">
        <v>36</v>
      </c>
      <c r="E49" s="29" t="s">
        <v>35</v>
      </c>
      <c r="F49" s="36" t="s">
        <v>36</v>
      </c>
      <c r="G49" s="81" t="s">
        <v>35</v>
      </c>
      <c r="H49" s="86" t="s">
        <v>36</v>
      </c>
      <c r="I49" s="28" t="s">
        <v>37</v>
      </c>
      <c r="J49" s="28" t="s">
        <v>38</v>
      </c>
      <c r="K49" s="28" t="s">
        <v>39</v>
      </c>
      <c r="L49" s="157"/>
    </row>
    <row r="50" spans="1:12" ht="29.25" customHeight="1">
      <c r="A50" s="45" t="s">
        <v>917</v>
      </c>
      <c r="B50" s="43" t="s">
        <v>426</v>
      </c>
      <c r="C50" s="29" t="s">
        <v>427</v>
      </c>
      <c r="D50" s="36" t="s">
        <v>928</v>
      </c>
      <c r="E50" s="29">
        <v>30204</v>
      </c>
      <c r="F50" s="36" t="s">
        <v>1485</v>
      </c>
      <c r="G50" s="84">
        <f>E50-C50</f>
        <v>843</v>
      </c>
      <c r="H50" s="84">
        <v>54</v>
      </c>
      <c r="I50" s="12">
        <f>G50*0.589</f>
        <v>496.527</v>
      </c>
      <c r="J50" s="28">
        <f>H50*2.57</f>
        <v>138.78</v>
      </c>
      <c r="K50" s="50">
        <f>J50+I50</f>
        <v>635.307</v>
      </c>
      <c r="L50" s="159" t="s">
        <v>68</v>
      </c>
    </row>
    <row r="51" spans="1:12" ht="29.25" customHeight="1">
      <c r="A51" s="45" t="s">
        <v>428</v>
      </c>
      <c r="B51" s="43" t="s">
        <v>429</v>
      </c>
      <c r="C51" s="29" t="s">
        <v>430</v>
      </c>
      <c r="D51" s="36" t="s">
        <v>102</v>
      </c>
      <c r="E51" s="29">
        <v>35133</v>
      </c>
      <c r="F51" s="36" t="s">
        <v>102</v>
      </c>
      <c r="G51" s="84">
        <f aca="true" t="shared" si="12" ref="G51:G59">E51-C51</f>
        <v>934</v>
      </c>
      <c r="H51" s="84">
        <v>36</v>
      </c>
      <c r="I51" s="12">
        <f aca="true" t="shared" si="13" ref="I51:I59">G51*0.589</f>
        <v>550.126</v>
      </c>
      <c r="J51" s="28">
        <f aca="true" t="shared" si="14" ref="J51:J59">H51*2.57</f>
        <v>92.52</v>
      </c>
      <c r="K51" s="50">
        <f aca="true" t="shared" si="15" ref="K51:K59">J51+I51</f>
        <v>642.646</v>
      </c>
      <c r="L51" s="159"/>
    </row>
    <row r="52" spans="1:12" ht="29.25" customHeight="1">
      <c r="A52" s="45" t="s">
        <v>128</v>
      </c>
      <c r="B52" s="43" t="s">
        <v>431</v>
      </c>
      <c r="C52" s="29" t="s">
        <v>432</v>
      </c>
      <c r="D52" s="36" t="s">
        <v>102</v>
      </c>
      <c r="E52" s="29">
        <v>4924</v>
      </c>
      <c r="F52" s="36" t="s">
        <v>102</v>
      </c>
      <c r="G52" s="84">
        <f t="shared" si="12"/>
        <v>75</v>
      </c>
      <c r="H52" s="84">
        <v>36</v>
      </c>
      <c r="I52" s="12">
        <f t="shared" si="13"/>
        <v>44.175</v>
      </c>
      <c r="J52" s="28">
        <f t="shared" si="14"/>
        <v>92.52</v>
      </c>
      <c r="K52" s="50">
        <f t="shared" si="15"/>
        <v>136.695</v>
      </c>
      <c r="L52" s="159"/>
    </row>
    <row r="53" spans="1:12" ht="29.25" customHeight="1">
      <c r="A53" s="45" t="s">
        <v>129</v>
      </c>
      <c r="B53" s="43" t="s">
        <v>433</v>
      </c>
      <c r="C53" s="29" t="s">
        <v>434</v>
      </c>
      <c r="D53" s="36" t="s">
        <v>42</v>
      </c>
      <c r="E53" s="29">
        <v>16935</v>
      </c>
      <c r="F53" s="36" t="s">
        <v>42</v>
      </c>
      <c r="G53" s="84">
        <f t="shared" si="12"/>
        <v>576</v>
      </c>
      <c r="H53" s="84">
        <v>18</v>
      </c>
      <c r="I53" s="12">
        <f t="shared" si="13"/>
        <v>339.264</v>
      </c>
      <c r="J53" s="28">
        <f t="shared" si="14"/>
        <v>46.26</v>
      </c>
      <c r="K53" s="50">
        <f t="shared" si="15"/>
        <v>385.524</v>
      </c>
      <c r="L53" s="159"/>
    </row>
    <row r="54" spans="1:12" ht="29.25" customHeight="1">
      <c r="A54" s="45" t="s">
        <v>130</v>
      </c>
      <c r="B54" s="43" t="s">
        <v>435</v>
      </c>
      <c r="C54" s="29" t="s">
        <v>436</v>
      </c>
      <c r="D54" s="36" t="s">
        <v>102</v>
      </c>
      <c r="E54" s="29">
        <v>27016</v>
      </c>
      <c r="F54" s="36" t="s">
        <v>102</v>
      </c>
      <c r="G54" s="84">
        <f t="shared" si="12"/>
        <v>227</v>
      </c>
      <c r="H54" s="84">
        <v>36</v>
      </c>
      <c r="I54" s="12">
        <f t="shared" si="13"/>
        <v>133.703</v>
      </c>
      <c r="J54" s="28">
        <f t="shared" si="14"/>
        <v>92.52</v>
      </c>
      <c r="K54" s="50">
        <f t="shared" si="15"/>
        <v>226.223</v>
      </c>
      <c r="L54" s="159"/>
    </row>
    <row r="55" spans="1:12" ht="29.25" customHeight="1">
      <c r="A55" s="45" t="s">
        <v>131</v>
      </c>
      <c r="B55" s="43" t="s">
        <v>437</v>
      </c>
      <c r="C55" s="29" t="s">
        <v>438</v>
      </c>
      <c r="D55" s="36" t="s">
        <v>102</v>
      </c>
      <c r="E55" s="29">
        <v>50258</v>
      </c>
      <c r="F55" s="36" t="s">
        <v>102</v>
      </c>
      <c r="G55" s="84">
        <f t="shared" si="12"/>
        <v>1711</v>
      </c>
      <c r="H55" s="84">
        <v>36</v>
      </c>
      <c r="I55" s="12">
        <f t="shared" si="13"/>
        <v>1007.779</v>
      </c>
      <c r="J55" s="28">
        <f t="shared" si="14"/>
        <v>92.52</v>
      </c>
      <c r="K55" s="50">
        <f t="shared" si="15"/>
        <v>1100.299</v>
      </c>
      <c r="L55" s="159"/>
    </row>
    <row r="56" spans="1:12" ht="29.25" customHeight="1">
      <c r="A56" s="45" t="s">
        <v>132</v>
      </c>
      <c r="B56" s="43" t="s">
        <v>439</v>
      </c>
      <c r="C56" s="29" t="s">
        <v>440</v>
      </c>
      <c r="D56" s="36" t="s">
        <v>42</v>
      </c>
      <c r="E56" s="29">
        <v>9891</v>
      </c>
      <c r="F56" s="36" t="s">
        <v>42</v>
      </c>
      <c r="G56" s="84">
        <f t="shared" si="12"/>
        <v>749</v>
      </c>
      <c r="H56" s="84">
        <v>18</v>
      </c>
      <c r="I56" s="12">
        <f t="shared" si="13"/>
        <v>441.161</v>
      </c>
      <c r="J56" s="28">
        <f t="shared" si="14"/>
        <v>46.26</v>
      </c>
      <c r="K56" s="50">
        <f t="shared" si="15"/>
        <v>487.421</v>
      </c>
      <c r="L56" s="159"/>
    </row>
    <row r="57" spans="1:12" ht="29.25" customHeight="1">
      <c r="A57" s="45" t="s">
        <v>133</v>
      </c>
      <c r="B57" s="43" t="s">
        <v>441</v>
      </c>
      <c r="C57" s="29" t="s">
        <v>442</v>
      </c>
      <c r="D57" s="36" t="s">
        <v>102</v>
      </c>
      <c r="E57" s="29">
        <v>20314</v>
      </c>
      <c r="F57" s="36" t="s">
        <v>102</v>
      </c>
      <c r="G57" s="84">
        <f t="shared" si="12"/>
        <v>830</v>
      </c>
      <c r="H57" s="84">
        <v>36</v>
      </c>
      <c r="I57" s="12">
        <f t="shared" si="13"/>
        <v>488.86999999999995</v>
      </c>
      <c r="J57" s="28">
        <f t="shared" si="14"/>
        <v>92.52</v>
      </c>
      <c r="K57" s="50">
        <f t="shared" si="15"/>
        <v>581.39</v>
      </c>
      <c r="L57" s="159"/>
    </row>
    <row r="58" spans="1:12" ht="29.25" customHeight="1">
      <c r="A58" s="45" t="s">
        <v>134</v>
      </c>
      <c r="B58" s="43" t="s">
        <v>443</v>
      </c>
      <c r="C58" s="29" t="s">
        <v>444</v>
      </c>
      <c r="D58" s="36" t="s">
        <v>912</v>
      </c>
      <c r="E58" s="18">
        <v>21875</v>
      </c>
      <c r="F58" s="36" t="s">
        <v>912</v>
      </c>
      <c r="G58" s="84">
        <f t="shared" si="12"/>
        <v>26</v>
      </c>
      <c r="H58" s="84">
        <v>0</v>
      </c>
      <c r="I58" s="12">
        <f t="shared" si="13"/>
        <v>15.314</v>
      </c>
      <c r="J58" s="28">
        <f t="shared" si="14"/>
        <v>0</v>
      </c>
      <c r="K58" s="50">
        <f t="shared" si="15"/>
        <v>15.314</v>
      </c>
      <c r="L58" s="159"/>
    </row>
    <row r="59" spans="1:12" ht="29.25" customHeight="1">
      <c r="A59" s="45" t="s">
        <v>135</v>
      </c>
      <c r="B59" s="43" t="s">
        <v>445</v>
      </c>
      <c r="C59" s="29" t="s">
        <v>446</v>
      </c>
      <c r="D59" s="36" t="s">
        <v>102</v>
      </c>
      <c r="E59" s="29">
        <v>25374</v>
      </c>
      <c r="F59" s="36" t="s">
        <v>102</v>
      </c>
      <c r="G59" s="84">
        <f t="shared" si="12"/>
        <v>841</v>
      </c>
      <c r="H59" s="84">
        <v>36</v>
      </c>
      <c r="I59" s="12">
        <f t="shared" si="13"/>
        <v>495.349</v>
      </c>
      <c r="J59" s="28">
        <f t="shared" si="14"/>
        <v>92.52</v>
      </c>
      <c r="K59" s="50">
        <f t="shared" si="15"/>
        <v>587.869</v>
      </c>
      <c r="L59" s="159"/>
    </row>
    <row r="60" spans="1:12" ht="29.25" customHeight="1">
      <c r="A60" s="146" t="s">
        <v>39</v>
      </c>
      <c r="B60" s="146"/>
      <c r="C60" s="47"/>
      <c r="D60" s="44"/>
      <c r="E60" s="47"/>
      <c r="F60" s="45"/>
      <c r="G60" s="83"/>
      <c r="H60" s="89"/>
      <c r="I60" s="48"/>
      <c r="J60" s="48"/>
      <c r="K60" s="50"/>
      <c r="L60" s="159"/>
    </row>
    <row r="61" spans="1:12" ht="25.5">
      <c r="A61" s="161" t="s">
        <v>101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3"/>
    </row>
    <row r="62" spans="1:12" ht="24" customHeight="1">
      <c r="A62" s="163" t="s">
        <v>27</v>
      </c>
      <c r="B62" s="163"/>
      <c r="C62" s="147" t="s">
        <v>67</v>
      </c>
      <c r="D62" s="148"/>
      <c r="E62" s="148"/>
      <c r="F62" s="148"/>
      <c r="G62" s="148"/>
      <c r="H62" s="148"/>
      <c r="J62" s="164"/>
      <c r="K62" s="164"/>
      <c r="L62" s="164"/>
    </row>
    <row r="63" spans="1:12" ht="29.25" customHeight="1">
      <c r="A63" s="160" t="s">
        <v>28</v>
      </c>
      <c r="B63" s="157" t="s">
        <v>29</v>
      </c>
      <c r="C63" s="160" t="s">
        <v>382</v>
      </c>
      <c r="D63" s="160"/>
      <c r="E63" s="160" t="s">
        <v>251</v>
      </c>
      <c r="F63" s="160"/>
      <c r="G63" s="158" t="s">
        <v>32</v>
      </c>
      <c r="H63" s="158"/>
      <c r="I63" s="158" t="s">
        <v>33</v>
      </c>
      <c r="J63" s="158"/>
      <c r="K63" s="158"/>
      <c r="L63" s="157" t="s">
        <v>34</v>
      </c>
    </row>
    <row r="64" spans="1:12" ht="29.25" customHeight="1">
      <c r="A64" s="160"/>
      <c r="B64" s="157"/>
      <c r="C64" s="29" t="s">
        <v>35</v>
      </c>
      <c r="D64" s="44" t="s">
        <v>36</v>
      </c>
      <c r="E64" s="29" t="s">
        <v>35</v>
      </c>
      <c r="F64" s="36" t="s">
        <v>36</v>
      </c>
      <c r="G64" s="81" t="s">
        <v>35</v>
      </c>
      <c r="H64" s="86" t="s">
        <v>36</v>
      </c>
      <c r="I64" s="28" t="s">
        <v>37</v>
      </c>
      <c r="J64" s="28" t="s">
        <v>38</v>
      </c>
      <c r="K64" s="28" t="s">
        <v>39</v>
      </c>
      <c r="L64" s="157"/>
    </row>
    <row r="65" spans="1:12" ht="29.25" customHeight="1">
      <c r="A65" s="45" t="s">
        <v>447</v>
      </c>
      <c r="B65" s="43" t="s">
        <v>448</v>
      </c>
      <c r="C65" s="29">
        <v>32726</v>
      </c>
      <c r="D65" s="18" t="s">
        <v>102</v>
      </c>
      <c r="E65" s="29">
        <v>34638</v>
      </c>
      <c r="F65" s="18" t="s">
        <v>102</v>
      </c>
      <c r="G65" s="84">
        <f>E65-C65</f>
        <v>1912</v>
      </c>
      <c r="H65" s="84">
        <v>36</v>
      </c>
      <c r="I65" s="12">
        <f>G65*0.589</f>
        <v>1126.168</v>
      </c>
      <c r="J65" s="28">
        <f>H65*2.57</f>
        <v>92.52</v>
      </c>
      <c r="K65" s="50">
        <f>J65+I65</f>
        <v>1218.6879999999999</v>
      </c>
      <c r="L65" s="159" t="s">
        <v>68</v>
      </c>
    </row>
    <row r="66" spans="1:12" ht="29.25" customHeight="1">
      <c r="A66" s="45" t="s">
        <v>449</v>
      </c>
      <c r="B66" s="43" t="s">
        <v>667</v>
      </c>
      <c r="C66" s="29">
        <v>23336</v>
      </c>
      <c r="D66" s="18" t="s">
        <v>102</v>
      </c>
      <c r="E66" s="29">
        <v>24065</v>
      </c>
      <c r="F66" s="18" t="s">
        <v>102</v>
      </c>
      <c r="G66" s="84">
        <f aca="true" t="shared" si="16" ref="G66:G74">E66-C66</f>
        <v>729</v>
      </c>
      <c r="H66" s="84">
        <v>36</v>
      </c>
      <c r="I66" s="12">
        <f aca="true" t="shared" si="17" ref="I66:I74">G66*0.589</f>
        <v>429.381</v>
      </c>
      <c r="J66" s="28">
        <f aca="true" t="shared" si="18" ref="J66:J74">H66*2.57</f>
        <v>92.52</v>
      </c>
      <c r="K66" s="50">
        <f aca="true" t="shared" si="19" ref="K66:K74">J66+I66</f>
        <v>521.901</v>
      </c>
      <c r="L66" s="159"/>
    </row>
    <row r="67" spans="1:12" ht="29.25" customHeight="1">
      <c r="A67" s="45" t="s">
        <v>136</v>
      </c>
      <c r="B67" s="43" t="s">
        <v>450</v>
      </c>
      <c r="C67" s="29" t="s">
        <v>451</v>
      </c>
      <c r="D67" s="36" t="s">
        <v>102</v>
      </c>
      <c r="E67" s="29">
        <v>35253</v>
      </c>
      <c r="F67" s="36" t="s">
        <v>102</v>
      </c>
      <c r="G67" s="84">
        <f t="shared" si="16"/>
        <v>1076</v>
      </c>
      <c r="H67" s="84">
        <v>36</v>
      </c>
      <c r="I67" s="12">
        <f t="shared" si="17"/>
        <v>633.764</v>
      </c>
      <c r="J67" s="28">
        <f t="shared" si="18"/>
        <v>92.52</v>
      </c>
      <c r="K67" s="50">
        <f t="shared" si="19"/>
        <v>726.284</v>
      </c>
      <c r="L67" s="159"/>
    </row>
    <row r="68" spans="1:12" ht="29.25" customHeight="1">
      <c r="A68" s="45" t="s">
        <v>137</v>
      </c>
      <c r="B68" s="43" t="s">
        <v>452</v>
      </c>
      <c r="C68" s="29" t="s">
        <v>453</v>
      </c>
      <c r="D68" s="36" t="s">
        <v>42</v>
      </c>
      <c r="E68" s="18">
        <v>15547</v>
      </c>
      <c r="F68" s="36" t="s">
        <v>42</v>
      </c>
      <c r="G68" s="84">
        <f t="shared" si="16"/>
        <v>464</v>
      </c>
      <c r="H68" s="84">
        <v>18</v>
      </c>
      <c r="I68" s="12">
        <f t="shared" si="17"/>
        <v>273.296</v>
      </c>
      <c r="J68" s="28">
        <f t="shared" si="18"/>
        <v>46.26</v>
      </c>
      <c r="K68" s="50">
        <f t="shared" si="19"/>
        <v>319.556</v>
      </c>
      <c r="L68" s="159"/>
    </row>
    <row r="69" spans="1:12" ht="29.25" customHeight="1">
      <c r="A69" s="45" t="s">
        <v>138</v>
      </c>
      <c r="B69" s="43" t="s">
        <v>454</v>
      </c>
      <c r="C69" s="29">
        <v>10644</v>
      </c>
      <c r="D69" s="18" t="s">
        <v>918</v>
      </c>
      <c r="E69" s="18">
        <v>10644</v>
      </c>
      <c r="F69" s="18" t="s">
        <v>918</v>
      </c>
      <c r="G69" s="84">
        <f t="shared" si="16"/>
        <v>0</v>
      </c>
      <c r="H69" s="84">
        <v>0</v>
      </c>
      <c r="I69" s="12">
        <f t="shared" si="17"/>
        <v>0</v>
      </c>
      <c r="J69" s="28">
        <f t="shared" si="18"/>
        <v>0</v>
      </c>
      <c r="K69" s="50">
        <f t="shared" si="19"/>
        <v>0</v>
      </c>
      <c r="L69" s="159"/>
    </row>
    <row r="70" spans="1:12" ht="29.25" customHeight="1">
      <c r="A70" s="45" t="s">
        <v>139</v>
      </c>
      <c r="B70" s="43" t="s">
        <v>455</v>
      </c>
      <c r="C70" s="29" t="s">
        <v>456</v>
      </c>
      <c r="D70" s="36" t="s">
        <v>102</v>
      </c>
      <c r="E70" s="29">
        <v>27259</v>
      </c>
      <c r="F70" s="36" t="s">
        <v>102</v>
      </c>
      <c r="G70" s="84">
        <f t="shared" si="16"/>
        <v>1713</v>
      </c>
      <c r="H70" s="84">
        <v>36</v>
      </c>
      <c r="I70" s="12">
        <f t="shared" si="17"/>
        <v>1008.957</v>
      </c>
      <c r="J70" s="28">
        <f t="shared" si="18"/>
        <v>92.52</v>
      </c>
      <c r="K70" s="50">
        <f t="shared" si="19"/>
        <v>1101.477</v>
      </c>
      <c r="L70" s="159"/>
    </row>
    <row r="71" spans="1:12" ht="29.25" customHeight="1">
      <c r="A71" s="45" t="s">
        <v>140</v>
      </c>
      <c r="B71" s="43" t="s">
        <v>457</v>
      </c>
      <c r="C71" s="29" t="s">
        <v>458</v>
      </c>
      <c r="D71" s="36" t="s">
        <v>459</v>
      </c>
      <c r="E71" s="29">
        <v>13150</v>
      </c>
      <c r="F71" s="36" t="s">
        <v>459</v>
      </c>
      <c r="G71" s="84">
        <f t="shared" si="16"/>
        <v>571</v>
      </c>
      <c r="H71" s="84">
        <v>0</v>
      </c>
      <c r="I71" s="12">
        <f t="shared" si="17"/>
        <v>336.31899999999996</v>
      </c>
      <c r="J71" s="28">
        <f t="shared" si="18"/>
        <v>0</v>
      </c>
      <c r="K71" s="50">
        <f t="shared" si="19"/>
        <v>336.31899999999996</v>
      </c>
      <c r="L71" s="159"/>
    </row>
    <row r="72" spans="1:12" ht="29.25" customHeight="1">
      <c r="A72" s="45" t="s">
        <v>141</v>
      </c>
      <c r="B72" s="43" t="s">
        <v>460</v>
      </c>
      <c r="C72" s="29" t="s">
        <v>461</v>
      </c>
      <c r="D72" s="36" t="s">
        <v>102</v>
      </c>
      <c r="E72" s="29">
        <v>37675</v>
      </c>
      <c r="F72" s="36" t="s">
        <v>102</v>
      </c>
      <c r="G72" s="84">
        <f t="shared" si="16"/>
        <v>1423</v>
      </c>
      <c r="H72" s="84">
        <v>36</v>
      </c>
      <c r="I72" s="12">
        <f t="shared" si="17"/>
        <v>838.1469999999999</v>
      </c>
      <c r="J72" s="28">
        <f t="shared" si="18"/>
        <v>92.52</v>
      </c>
      <c r="K72" s="50">
        <f t="shared" si="19"/>
        <v>930.6669999999999</v>
      </c>
      <c r="L72" s="159"/>
    </row>
    <row r="73" spans="1:12" ht="29.25" customHeight="1">
      <c r="A73" s="45" t="s">
        <v>142</v>
      </c>
      <c r="B73" s="43" t="s">
        <v>437</v>
      </c>
      <c r="C73" s="29" t="s">
        <v>462</v>
      </c>
      <c r="D73" s="36" t="s">
        <v>102</v>
      </c>
      <c r="E73" s="29">
        <v>40167</v>
      </c>
      <c r="F73" s="36" t="s">
        <v>102</v>
      </c>
      <c r="G73" s="84">
        <f t="shared" si="16"/>
        <v>1378</v>
      </c>
      <c r="H73" s="84">
        <v>36</v>
      </c>
      <c r="I73" s="12">
        <f t="shared" si="17"/>
        <v>811.6419999999999</v>
      </c>
      <c r="J73" s="28">
        <f t="shared" si="18"/>
        <v>92.52</v>
      </c>
      <c r="K73" s="50">
        <f t="shared" si="19"/>
        <v>904.1619999999999</v>
      </c>
      <c r="L73" s="159"/>
    </row>
    <row r="74" spans="1:12" ht="29.25" customHeight="1">
      <c r="A74" s="45" t="s">
        <v>143</v>
      </c>
      <c r="B74" s="43" t="s">
        <v>463</v>
      </c>
      <c r="C74" s="29" t="s">
        <v>464</v>
      </c>
      <c r="D74" s="36" t="s">
        <v>42</v>
      </c>
      <c r="E74" s="29">
        <v>16555</v>
      </c>
      <c r="F74" s="36" t="s">
        <v>42</v>
      </c>
      <c r="G74" s="84">
        <f t="shared" si="16"/>
        <v>514</v>
      </c>
      <c r="H74" s="84">
        <v>18</v>
      </c>
      <c r="I74" s="12">
        <f t="shared" si="17"/>
        <v>302.746</v>
      </c>
      <c r="J74" s="28">
        <f t="shared" si="18"/>
        <v>46.26</v>
      </c>
      <c r="K74" s="50">
        <f t="shared" si="19"/>
        <v>349.006</v>
      </c>
      <c r="L74" s="159"/>
    </row>
    <row r="75" spans="1:12" ht="29.25" customHeight="1">
      <c r="A75" s="146" t="s">
        <v>39</v>
      </c>
      <c r="B75" s="146"/>
      <c r="C75" s="47"/>
      <c r="D75" s="44"/>
      <c r="E75" s="47"/>
      <c r="F75" s="45"/>
      <c r="G75" s="85"/>
      <c r="H75" s="89"/>
      <c r="I75" s="12"/>
      <c r="J75" s="50"/>
      <c r="K75" s="50"/>
      <c r="L75" s="159"/>
    </row>
    <row r="76" spans="1:12" ht="25.5">
      <c r="A76" s="161" t="s">
        <v>101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3"/>
    </row>
    <row r="77" spans="1:12" ht="24" customHeight="1">
      <c r="A77" s="163" t="s">
        <v>27</v>
      </c>
      <c r="B77" s="163"/>
      <c r="C77" s="147" t="s">
        <v>67</v>
      </c>
      <c r="D77" s="148"/>
      <c r="E77" s="148"/>
      <c r="F77" s="148"/>
      <c r="G77" s="148"/>
      <c r="H77" s="148"/>
      <c r="J77" s="164"/>
      <c r="K77" s="164"/>
      <c r="L77" s="164"/>
    </row>
    <row r="78" spans="1:12" ht="29.25" customHeight="1">
      <c r="A78" s="160" t="s">
        <v>28</v>
      </c>
      <c r="B78" s="157" t="s">
        <v>29</v>
      </c>
      <c r="C78" s="160" t="s">
        <v>382</v>
      </c>
      <c r="D78" s="160"/>
      <c r="E78" s="160" t="s">
        <v>251</v>
      </c>
      <c r="F78" s="160"/>
      <c r="G78" s="158" t="s">
        <v>32</v>
      </c>
      <c r="H78" s="158"/>
      <c r="I78" s="158" t="s">
        <v>33</v>
      </c>
      <c r="J78" s="158"/>
      <c r="K78" s="158"/>
      <c r="L78" s="157" t="s">
        <v>34</v>
      </c>
    </row>
    <row r="79" spans="1:12" ht="29.25" customHeight="1">
      <c r="A79" s="160"/>
      <c r="B79" s="157"/>
      <c r="C79" s="29" t="s">
        <v>35</v>
      </c>
      <c r="D79" s="44" t="s">
        <v>36</v>
      </c>
      <c r="E79" s="29" t="s">
        <v>35</v>
      </c>
      <c r="F79" s="36" t="s">
        <v>36</v>
      </c>
      <c r="G79" s="81" t="s">
        <v>35</v>
      </c>
      <c r="H79" s="86" t="s">
        <v>36</v>
      </c>
      <c r="I79" s="28" t="s">
        <v>37</v>
      </c>
      <c r="J79" s="28" t="s">
        <v>38</v>
      </c>
      <c r="K79" s="28" t="s">
        <v>39</v>
      </c>
      <c r="L79" s="157"/>
    </row>
    <row r="80" spans="1:12" ht="29.25" customHeight="1">
      <c r="A80" s="45" t="s">
        <v>465</v>
      </c>
      <c r="B80" s="43" t="s">
        <v>466</v>
      </c>
      <c r="C80" s="29" t="s">
        <v>467</v>
      </c>
      <c r="D80" s="36" t="s">
        <v>912</v>
      </c>
      <c r="E80" s="18">
        <v>11880</v>
      </c>
      <c r="F80" s="36" t="s">
        <v>912</v>
      </c>
      <c r="G80" s="84">
        <f>E80-C80</f>
        <v>8</v>
      </c>
      <c r="H80" s="84">
        <v>0</v>
      </c>
      <c r="I80" s="12">
        <f>G80*0.589</f>
        <v>4.712</v>
      </c>
      <c r="J80" s="28">
        <f>H80*2.57</f>
        <v>0</v>
      </c>
      <c r="K80" s="50">
        <f>J80+I80</f>
        <v>4.712</v>
      </c>
      <c r="L80" s="159" t="s">
        <v>68</v>
      </c>
    </row>
    <row r="81" spans="1:12" ht="29.25" customHeight="1">
      <c r="A81" s="45" t="s">
        <v>468</v>
      </c>
      <c r="B81" s="43" t="s">
        <v>469</v>
      </c>
      <c r="C81" s="29" t="s">
        <v>470</v>
      </c>
      <c r="D81" s="36" t="s">
        <v>42</v>
      </c>
      <c r="E81" s="29">
        <v>19972</v>
      </c>
      <c r="F81" s="36" t="s">
        <v>42</v>
      </c>
      <c r="G81" s="84">
        <f aca="true" t="shared" si="20" ref="G81:G89">E81-C81</f>
        <v>163</v>
      </c>
      <c r="H81" s="84">
        <v>18</v>
      </c>
      <c r="I81" s="12">
        <f aca="true" t="shared" si="21" ref="I81:I89">G81*0.589</f>
        <v>96.00699999999999</v>
      </c>
      <c r="J81" s="28">
        <f aca="true" t="shared" si="22" ref="J81:J89">H81*2.57</f>
        <v>46.26</v>
      </c>
      <c r="K81" s="50">
        <f aca="true" t="shared" si="23" ref="K81:K89">J81+I81</f>
        <v>142.267</v>
      </c>
      <c r="L81" s="159"/>
    </row>
    <row r="82" spans="1:12" ht="29.25" customHeight="1">
      <c r="A82" s="45" t="s">
        <v>144</v>
      </c>
      <c r="B82" s="43" t="s">
        <v>471</v>
      </c>
      <c r="C82" s="29" t="s">
        <v>472</v>
      </c>
      <c r="D82" s="36" t="s">
        <v>42</v>
      </c>
      <c r="E82" s="29">
        <v>20121</v>
      </c>
      <c r="F82" s="36" t="s">
        <v>42</v>
      </c>
      <c r="G82" s="84">
        <f t="shared" si="20"/>
        <v>1206</v>
      </c>
      <c r="H82" s="84">
        <v>18</v>
      </c>
      <c r="I82" s="12">
        <f t="shared" si="21"/>
        <v>710.334</v>
      </c>
      <c r="J82" s="28">
        <f t="shared" si="22"/>
        <v>46.26</v>
      </c>
      <c r="K82" s="50">
        <f t="shared" si="23"/>
        <v>756.5939999999999</v>
      </c>
      <c r="L82" s="159"/>
    </row>
    <row r="83" spans="1:12" ht="29.25" customHeight="1">
      <c r="A83" s="45" t="s">
        <v>145</v>
      </c>
      <c r="B83" s="43" t="s">
        <v>473</v>
      </c>
      <c r="C83" s="29" t="s">
        <v>474</v>
      </c>
      <c r="D83" s="36" t="s">
        <v>42</v>
      </c>
      <c r="E83" s="18">
        <v>9944</v>
      </c>
      <c r="F83" s="36" t="s">
        <v>42</v>
      </c>
      <c r="G83" s="84">
        <f t="shared" si="20"/>
        <v>452</v>
      </c>
      <c r="H83" s="84">
        <v>18</v>
      </c>
      <c r="I83" s="12">
        <f t="shared" si="21"/>
        <v>266.228</v>
      </c>
      <c r="J83" s="28">
        <f t="shared" si="22"/>
        <v>46.26</v>
      </c>
      <c r="K83" s="50">
        <f t="shared" si="23"/>
        <v>312.488</v>
      </c>
      <c r="L83" s="159"/>
    </row>
    <row r="84" spans="1:12" ht="29.25" customHeight="1">
      <c r="A84" s="45" t="s">
        <v>146</v>
      </c>
      <c r="B84" s="43" t="s">
        <v>475</v>
      </c>
      <c r="C84" s="29" t="s">
        <v>476</v>
      </c>
      <c r="D84" s="36" t="s">
        <v>912</v>
      </c>
      <c r="E84" s="18">
        <v>10685</v>
      </c>
      <c r="F84" s="36" t="s">
        <v>912</v>
      </c>
      <c r="G84" s="84">
        <f t="shared" si="20"/>
        <v>25</v>
      </c>
      <c r="H84" s="84">
        <v>0</v>
      </c>
      <c r="I84" s="12">
        <f t="shared" si="21"/>
        <v>14.725</v>
      </c>
      <c r="J84" s="28">
        <f t="shared" si="22"/>
        <v>0</v>
      </c>
      <c r="K84" s="50">
        <f t="shared" si="23"/>
        <v>14.725</v>
      </c>
      <c r="L84" s="159"/>
    </row>
    <row r="85" spans="1:12" ht="29.25" customHeight="1">
      <c r="A85" s="45" t="s">
        <v>147</v>
      </c>
      <c r="B85" s="43" t="s">
        <v>477</v>
      </c>
      <c r="C85" s="29" t="s">
        <v>478</v>
      </c>
      <c r="D85" s="36" t="s">
        <v>41</v>
      </c>
      <c r="E85" s="29">
        <v>13251</v>
      </c>
      <c r="F85" s="36" t="s">
        <v>41</v>
      </c>
      <c r="G85" s="84">
        <f t="shared" si="20"/>
        <v>1018</v>
      </c>
      <c r="H85" s="84">
        <v>54</v>
      </c>
      <c r="I85" s="12">
        <f t="shared" si="21"/>
        <v>599.602</v>
      </c>
      <c r="J85" s="28">
        <f t="shared" si="22"/>
        <v>138.78</v>
      </c>
      <c r="K85" s="50">
        <f t="shared" si="23"/>
        <v>738.382</v>
      </c>
      <c r="L85" s="159"/>
    </row>
    <row r="86" spans="1:12" ht="29.25" customHeight="1">
      <c r="A86" s="45" t="s">
        <v>148</v>
      </c>
      <c r="B86" s="43" t="s">
        <v>479</v>
      </c>
      <c r="C86" s="29" t="s">
        <v>480</v>
      </c>
      <c r="D86" s="36" t="s">
        <v>102</v>
      </c>
      <c r="E86" s="29">
        <v>34156</v>
      </c>
      <c r="F86" s="36" t="s">
        <v>102</v>
      </c>
      <c r="G86" s="84">
        <f t="shared" si="20"/>
        <v>1303</v>
      </c>
      <c r="H86" s="84">
        <v>36</v>
      </c>
      <c r="I86" s="12">
        <f t="shared" si="21"/>
        <v>767.467</v>
      </c>
      <c r="J86" s="28">
        <f t="shared" si="22"/>
        <v>92.52</v>
      </c>
      <c r="K86" s="50">
        <f t="shared" si="23"/>
        <v>859.987</v>
      </c>
      <c r="L86" s="159"/>
    </row>
    <row r="87" spans="1:12" ht="29.25" customHeight="1">
      <c r="A87" s="45" t="s">
        <v>149</v>
      </c>
      <c r="B87" s="43" t="s">
        <v>481</v>
      </c>
      <c r="C87" s="29" t="s">
        <v>482</v>
      </c>
      <c r="D87" s="36" t="s">
        <v>102</v>
      </c>
      <c r="E87" s="29">
        <v>25461</v>
      </c>
      <c r="F87" s="36" t="s">
        <v>102</v>
      </c>
      <c r="G87" s="84">
        <f t="shared" si="20"/>
        <v>911</v>
      </c>
      <c r="H87" s="84">
        <v>36</v>
      </c>
      <c r="I87" s="12">
        <f t="shared" si="21"/>
        <v>536.579</v>
      </c>
      <c r="J87" s="28">
        <f t="shared" si="22"/>
        <v>92.52</v>
      </c>
      <c r="K87" s="50">
        <f t="shared" si="23"/>
        <v>629.0989999999999</v>
      </c>
      <c r="L87" s="159"/>
    </row>
    <row r="88" spans="1:12" ht="29.25" customHeight="1">
      <c r="A88" s="45" t="s">
        <v>150</v>
      </c>
      <c r="B88" s="43" t="s">
        <v>483</v>
      </c>
      <c r="C88" s="29" t="s">
        <v>484</v>
      </c>
      <c r="D88" s="36" t="s">
        <v>102</v>
      </c>
      <c r="E88" s="29">
        <v>49569</v>
      </c>
      <c r="F88" s="36" t="s">
        <v>102</v>
      </c>
      <c r="G88" s="84">
        <f t="shared" si="20"/>
        <v>3350</v>
      </c>
      <c r="H88" s="84">
        <v>36</v>
      </c>
      <c r="I88" s="12">
        <f t="shared" si="21"/>
        <v>1973.1499999999999</v>
      </c>
      <c r="J88" s="28">
        <f t="shared" si="22"/>
        <v>92.52</v>
      </c>
      <c r="K88" s="50">
        <f t="shared" si="23"/>
        <v>2065.67</v>
      </c>
      <c r="L88" s="159"/>
    </row>
    <row r="89" spans="1:12" ht="29.25" customHeight="1">
      <c r="A89" s="45" t="s">
        <v>151</v>
      </c>
      <c r="B89" s="43" t="s">
        <v>485</v>
      </c>
      <c r="C89" s="29" t="s">
        <v>486</v>
      </c>
      <c r="D89" s="36" t="s">
        <v>102</v>
      </c>
      <c r="E89" s="29">
        <v>5592</v>
      </c>
      <c r="F89" s="36" t="s">
        <v>102</v>
      </c>
      <c r="G89" s="84">
        <f t="shared" si="20"/>
        <v>2337</v>
      </c>
      <c r="H89" s="84">
        <v>36</v>
      </c>
      <c r="I89" s="12">
        <f t="shared" si="21"/>
        <v>1376.493</v>
      </c>
      <c r="J89" s="28">
        <f t="shared" si="22"/>
        <v>92.52</v>
      </c>
      <c r="K89" s="50">
        <f t="shared" si="23"/>
        <v>1469.013</v>
      </c>
      <c r="L89" s="159"/>
    </row>
    <row r="90" spans="1:12" ht="29.25" customHeight="1">
      <c r="A90" s="146" t="s">
        <v>39</v>
      </c>
      <c r="B90" s="146"/>
      <c r="C90" s="47"/>
      <c r="D90" s="44"/>
      <c r="E90" s="47"/>
      <c r="F90" s="45"/>
      <c r="G90" s="83"/>
      <c r="H90" s="89"/>
      <c r="I90" s="48"/>
      <c r="J90" s="48"/>
      <c r="K90" s="50"/>
      <c r="L90" s="159"/>
    </row>
    <row r="91" spans="1:12" ht="25.5">
      <c r="A91" s="161" t="s">
        <v>101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3"/>
    </row>
    <row r="92" spans="1:12" ht="24" customHeight="1">
      <c r="A92" s="163" t="s">
        <v>27</v>
      </c>
      <c r="B92" s="163"/>
      <c r="C92" s="147" t="s">
        <v>67</v>
      </c>
      <c r="D92" s="148"/>
      <c r="E92" s="148"/>
      <c r="F92" s="148"/>
      <c r="G92" s="148"/>
      <c r="H92" s="148"/>
      <c r="J92" s="164"/>
      <c r="K92" s="164"/>
      <c r="L92" s="164"/>
    </row>
    <row r="93" spans="1:12" ht="29.25" customHeight="1">
      <c r="A93" s="160" t="s">
        <v>28</v>
      </c>
      <c r="B93" s="157" t="s">
        <v>29</v>
      </c>
      <c r="C93" s="160" t="s">
        <v>382</v>
      </c>
      <c r="D93" s="160"/>
      <c r="E93" s="160" t="s">
        <v>251</v>
      </c>
      <c r="F93" s="160"/>
      <c r="G93" s="158" t="s">
        <v>32</v>
      </c>
      <c r="H93" s="158"/>
      <c r="I93" s="158" t="s">
        <v>33</v>
      </c>
      <c r="J93" s="158"/>
      <c r="K93" s="158"/>
      <c r="L93" s="157" t="s">
        <v>34</v>
      </c>
    </row>
    <row r="94" spans="1:12" ht="29.25" customHeight="1">
      <c r="A94" s="160"/>
      <c r="B94" s="157"/>
      <c r="C94" s="29" t="s">
        <v>35</v>
      </c>
      <c r="D94" s="44" t="s">
        <v>36</v>
      </c>
      <c r="E94" s="29" t="s">
        <v>35</v>
      </c>
      <c r="F94" s="36" t="s">
        <v>36</v>
      </c>
      <c r="G94" s="81" t="s">
        <v>35</v>
      </c>
      <c r="H94" s="86" t="s">
        <v>36</v>
      </c>
      <c r="I94" s="28" t="s">
        <v>37</v>
      </c>
      <c r="J94" s="28" t="s">
        <v>38</v>
      </c>
      <c r="K94" s="28" t="s">
        <v>39</v>
      </c>
      <c r="L94" s="157"/>
    </row>
    <row r="95" spans="1:12" ht="29.25" customHeight="1">
      <c r="A95" s="45" t="s">
        <v>919</v>
      </c>
      <c r="B95" s="43" t="s">
        <v>920</v>
      </c>
      <c r="C95" s="29">
        <v>277</v>
      </c>
      <c r="D95" s="36" t="s">
        <v>42</v>
      </c>
      <c r="E95" s="18">
        <v>560</v>
      </c>
      <c r="F95" s="36" t="s">
        <v>42</v>
      </c>
      <c r="G95" s="84">
        <f>E95-C95</f>
        <v>283</v>
      </c>
      <c r="H95" s="84">
        <v>18</v>
      </c>
      <c r="I95" s="12">
        <f>G95*0.589</f>
        <v>166.68699999999998</v>
      </c>
      <c r="J95" s="28">
        <f>H95*2.57</f>
        <v>46.26</v>
      </c>
      <c r="K95" s="50">
        <f>J95+I95</f>
        <v>212.94699999999997</v>
      </c>
      <c r="L95" s="159" t="s">
        <v>68</v>
      </c>
    </row>
    <row r="96" spans="1:12" ht="29.25" customHeight="1">
      <c r="A96" s="45" t="s">
        <v>921</v>
      </c>
      <c r="B96" s="43" t="s">
        <v>922</v>
      </c>
      <c r="C96" s="29">
        <v>64637</v>
      </c>
      <c r="D96" s="36" t="s">
        <v>923</v>
      </c>
      <c r="E96" s="18">
        <v>67839</v>
      </c>
      <c r="F96" s="36" t="s">
        <v>1486</v>
      </c>
      <c r="G96" s="84">
        <f aca="true" t="shared" si="24" ref="G96:G104">E96-C96</f>
        <v>3202</v>
      </c>
      <c r="H96" s="84">
        <f>F96-D96</f>
        <v>93</v>
      </c>
      <c r="I96" s="12">
        <f aca="true" t="shared" si="25" ref="I96:I104">G96*0.589</f>
        <v>1885.9779999999998</v>
      </c>
      <c r="J96" s="28">
        <f aca="true" t="shared" si="26" ref="J96:J104">H96*2.57</f>
        <v>239.01</v>
      </c>
      <c r="K96" s="50">
        <f aca="true" t="shared" si="27" ref="K96:K104">J96+I96</f>
        <v>2124.988</v>
      </c>
      <c r="L96" s="159"/>
    </row>
    <row r="97" spans="1:12" ht="29.25" customHeight="1">
      <c r="A97" s="45" t="s">
        <v>152</v>
      </c>
      <c r="B97" s="43" t="s">
        <v>487</v>
      </c>
      <c r="C97" s="29">
        <v>25624</v>
      </c>
      <c r="D97" s="36" t="s">
        <v>42</v>
      </c>
      <c r="E97" s="29">
        <v>27500</v>
      </c>
      <c r="F97" s="36" t="s">
        <v>42</v>
      </c>
      <c r="G97" s="84">
        <f t="shared" si="24"/>
        <v>1876</v>
      </c>
      <c r="H97" s="84">
        <v>18</v>
      </c>
      <c r="I97" s="12">
        <f t="shared" si="25"/>
        <v>1104.964</v>
      </c>
      <c r="J97" s="28">
        <f t="shared" si="26"/>
        <v>46.26</v>
      </c>
      <c r="K97" s="50">
        <f t="shared" si="27"/>
        <v>1151.224</v>
      </c>
      <c r="L97" s="159"/>
    </row>
    <row r="98" spans="1:12" ht="29.25" customHeight="1">
      <c r="A98" s="45" t="s">
        <v>153</v>
      </c>
      <c r="B98" s="43" t="s">
        <v>488</v>
      </c>
      <c r="C98" s="29">
        <v>27965</v>
      </c>
      <c r="D98" s="36" t="s">
        <v>42</v>
      </c>
      <c r="E98" s="29">
        <v>28516</v>
      </c>
      <c r="F98" s="36" t="s">
        <v>42</v>
      </c>
      <c r="G98" s="84">
        <f t="shared" si="24"/>
        <v>551</v>
      </c>
      <c r="H98" s="84">
        <v>18</v>
      </c>
      <c r="I98" s="12">
        <f t="shared" si="25"/>
        <v>324.539</v>
      </c>
      <c r="J98" s="28">
        <f t="shared" si="26"/>
        <v>46.26</v>
      </c>
      <c r="K98" s="50">
        <f t="shared" si="27"/>
        <v>370.799</v>
      </c>
      <c r="L98" s="159"/>
    </row>
    <row r="99" spans="1:12" ht="29.25" customHeight="1">
      <c r="A99" s="45" t="s">
        <v>154</v>
      </c>
      <c r="B99" s="43" t="s">
        <v>489</v>
      </c>
      <c r="C99" s="115" t="s">
        <v>395</v>
      </c>
      <c r="D99" s="71" t="s">
        <v>102</v>
      </c>
      <c r="E99" s="17">
        <v>986</v>
      </c>
      <c r="F99" s="71" t="s">
        <v>102</v>
      </c>
      <c r="G99" s="84">
        <v>986</v>
      </c>
      <c r="H99" s="84">
        <v>36</v>
      </c>
      <c r="I99" s="12">
        <f t="shared" si="25"/>
        <v>580.754</v>
      </c>
      <c r="J99" s="28">
        <f t="shared" si="26"/>
        <v>92.52</v>
      </c>
      <c r="K99" s="50">
        <f t="shared" si="27"/>
        <v>673.274</v>
      </c>
      <c r="L99" s="159"/>
    </row>
    <row r="100" spans="1:12" ht="29.25" customHeight="1">
      <c r="A100" s="45" t="s">
        <v>155</v>
      </c>
      <c r="B100" s="43" t="s">
        <v>490</v>
      </c>
      <c r="C100" s="29">
        <v>2180</v>
      </c>
      <c r="D100" s="36" t="s">
        <v>918</v>
      </c>
      <c r="E100" s="18">
        <v>2381</v>
      </c>
      <c r="F100" s="36" t="s">
        <v>918</v>
      </c>
      <c r="G100" s="84">
        <f t="shared" si="24"/>
        <v>201</v>
      </c>
      <c r="H100" s="84">
        <v>0</v>
      </c>
      <c r="I100" s="12">
        <f t="shared" si="25"/>
        <v>118.389</v>
      </c>
      <c r="J100" s="28">
        <f t="shared" si="26"/>
        <v>0</v>
      </c>
      <c r="K100" s="50">
        <f t="shared" si="27"/>
        <v>118.389</v>
      </c>
      <c r="L100" s="159"/>
    </row>
    <row r="101" spans="1:12" ht="29.25" customHeight="1">
      <c r="A101" s="45" t="s">
        <v>156</v>
      </c>
      <c r="B101" s="43" t="s">
        <v>491</v>
      </c>
      <c r="C101" s="29">
        <v>27972</v>
      </c>
      <c r="D101" s="36" t="s">
        <v>102</v>
      </c>
      <c r="E101" s="29">
        <v>29422</v>
      </c>
      <c r="F101" s="36" t="s">
        <v>102</v>
      </c>
      <c r="G101" s="84">
        <f t="shared" si="24"/>
        <v>1450</v>
      </c>
      <c r="H101" s="84">
        <v>36</v>
      </c>
      <c r="I101" s="12">
        <f t="shared" si="25"/>
        <v>854.05</v>
      </c>
      <c r="J101" s="28">
        <f t="shared" si="26"/>
        <v>92.52</v>
      </c>
      <c r="K101" s="50">
        <f t="shared" si="27"/>
        <v>946.5699999999999</v>
      </c>
      <c r="L101" s="159"/>
    </row>
    <row r="102" spans="1:12" ht="29.25" customHeight="1">
      <c r="A102" s="45" t="s">
        <v>157</v>
      </c>
      <c r="B102" s="43" t="s">
        <v>492</v>
      </c>
      <c r="C102" s="29">
        <v>34180</v>
      </c>
      <c r="D102" s="36" t="s">
        <v>102</v>
      </c>
      <c r="E102" s="29">
        <v>35295</v>
      </c>
      <c r="F102" s="36" t="s">
        <v>102</v>
      </c>
      <c r="G102" s="84">
        <f t="shared" si="24"/>
        <v>1115</v>
      </c>
      <c r="H102" s="84">
        <v>36</v>
      </c>
      <c r="I102" s="12">
        <f t="shared" si="25"/>
        <v>656.735</v>
      </c>
      <c r="J102" s="28">
        <f t="shared" si="26"/>
        <v>92.52</v>
      </c>
      <c r="K102" s="50">
        <f t="shared" si="27"/>
        <v>749.255</v>
      </c>
      <c r="L102" s="159"/>
    </row>
    <row r="103" spans="1:12" ht="29.25" customHeight="1">
      <c r="A103" s="45" t="s">
        <v>158</v>
      </c>
      <c r="B103" s="43" t="s">
        <v>493</v>
      </c>
      <c r="C103" s="29">
        <v>29675</v>
      </c>
      <c r="D103" s="36" t="s">
        <v>102</v>
      </c>
      <c r="E103" s="29">
        <v>30956</v>
      </c>
      <c r="F103" s="36" t="s">
        <v>102</v>
      </c>
      <c r="G103" s="84">
        <f t="shared" si="24"/>
        <v>1281</v>
      </c>
      <c r="H103" s="84">
        <v>36</v>
      </c>
      <c r="I103" s="12">
        <f t="shared" si="25"/>
        <v>754.509</v>
      </c>
      <c r="J103" s="28">
        <f t="shared" si="26"/>
        <v>92.52</v>
      </c>
      <c r="K103" s="50">
        <f t="shared" si="27"/>
        <v>847.029</v>
      </c>
      <c r="L103" s="159"/>
    </row>
    <row r="104" spans="1:12" ht="29.25" customHeight="1">
      <c r="A104" s="45" t="s">
        <v>159</v>
      </c>
      <c r="B104" s="43" t="s">
        <v>494</v>
      </c>
      <c r="C104" s="29">
        <v>11535</v>
      </c>
      <c r="D104" s="36" t="s">
        <v>102</v>
      </c>
      <c r="E104" s="29">
        <v>12320</v>
      </c>
      <c r="F104" s="36" t="s">
        <v>102</v>
      </c>
      <c r="G104" s="84">
        <f t="shared" si="24"/>
        <v>785</v>
      </c>
      <c r="H104" s="84">
        <v>36</v>
      </c>
      <c r="I104" s="12">
        <f t="shared" si="25"/>
        <v>462.36499999999995</v>
      </c>
      <c r="J104" s="28">
        <f t="shared" si="26"/>
        <v>92.52</v>
      </c>
      <c r="K104" s="50">
        <f t="shared" si="27"/>
        <v>554.885</v>
      </c>
      <c r="L104" s="159"/>
    </row>
    <row r="105" spans="1:12" ht="29.25" customHeight="1">
      <c r="A105" s="146" t="s">
        <v>39</v>
      </c>
      <c r="B105" s="146"/>
      <c r="C105" s="47"/>
      <c r="D105" s="44"/>
      <c r="E105" s="47"/>
      <c r="F105" s="45"/>
      <c r="G105" s="83"/>
      <c r="H105" s="89"/>
      <c r="I105" s="48"/>
      <c r="J105" s="48"/>
      <c r="K105" s="50"/>
      <c r="L105" s="159"/>
    </row>
    <row r="106" spans="1:12" ht="25.5">
      <c r="A106" s="161" t="s">
        <v>101</v>
      </c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3"/>
    </row>
    <row r="107" spans="1:12" ht="24" customHeight="1">
      <c r="A107" s="163" t="s">
        <v>27</v>
      </c>
      <c r="B107" s="163"/>
      <c r="C107" s="147" t="s">
        <v>67</v>
      </c>
      <c r="D107" s="148"/>
      <c r="E107" s="148"/>
      <c r="F107" s="148"/>
      <c r="G107" s="148"/>
      <c r="H107" s="148"/>
      <c r="J107" s="164"/>
      <c r="K107" s="164"/>
      <c r="L107" s="164"/>
    </row>
    <row r="108" spans="1:12" ht="29.25" customHeight="1">
      <c r="A108" s="160" t="s">
        <v>28</v>
      </c>
      <c r="B108" s="157" t="s">
        <v>29</v>
      </c>
      <c r="C108" s="160" t="s">
        <v>382</v>
      </c>
      <c r="D108" s="160"/>
      <c r="E108" s="160" t="s">
        <v>251</v>
      </c>
      <c r="F108" s="160"/>
      <c r="G108" s="158" t="s">
        <v>32</v>
      </c>
      <c r="H108" s="158"/>
      <c r="I108" s="158" t="s">
        <v>33</v>
      </c>
      <c r="J108" s="158"/>
      <c r="K108" s="158"/>
      <c r="L108" s="157" t="s">
        <v>34</v>
      </c>
    </row>
    <row r="109" spans="1:12" ht="29.25" customHeight="1">
      <c r="A109" s="160"/>
      <c r="B109" s="157"/>
      <c r="C109" s="29" t="s">
        <v>35</v>
      </c>
      <c r="D109" s="44" t="s">
        <v>36</v>
      </c>
      <c r="E109" s="29" t="s">
        <v>35</v>
      </c>
      <c r="F109" s="36" t="s">
        <v>36</v>
      </c>
      <c r="G109" s="81" t="s">
        <v>35</v>
      </c>
      <c r="H109" s="86" t="s">
        <v>36</v>
      </c>
      <c r="I109" s="28" t="s">
        <v>37</v>
      </c>
      <c r="J109" s="28" t="s">
        <v>38</v>
      </c>
      <c r="K109" s="28" t="s">
        <v>39</v>
      </c>
      <c r="L109" s="157"/>
    </row>
    <row r="110" spans="1:12" ht="29.25" customHeight="1">
      <c r="A110" s="45" t="s">
        <v>495</v>
      </c>
      <c r="B110" s="43" t="s">
        <v>496</v>
      </c>
      <c r="C110" s="29" t="s">
        <v>497</v>
      </c>
      <c r="D110" s="36" t="s">
        <v>102</v>
      </c>
      <c r="E110" s="29">
        <v>52471</v>
      </c>
      <c r="F110" s="36" t="s">
        <v>102</v>
      </c>
      <c r="G110" s="84">
        <f>E110-C110</f>
        <v>2487</v>
      </c>
      <c r="H110" s="84">
        <v>36</v>
      </c>
      <c r="I110" s="12">
        <f>G110*0.589</f>
        <v>1464.8429999999998</v>
      </c>
      <c r="J110" s="28">
        <f>H110*2.57</f>
        <v>92.52</v>
      </c>
      <c r="K110" s="50">
        <f>J110+I110</f>
        <v>1557.3629999999998</v>
      </c>
      <c r="L110" s="159" t="s">
        <v>68</v>
      </c>
    </row>
    <row r="111" spans="1:12" ht="29.25" customHeight="1">
      <c r="A111" s="45" t="s">
        <v>498</v>
      </c>
      <c r="B111" s="43" t="s">
        <v>499</v>
      </c>
      <c r="C111" s="29" t="s">
        <v>500</v>
      </c>
      <c r="D111" s="36" t="s">
        <v>102</v>
      </c>
      <c r="E111" s="29">
        <v>16679</v>
      </c>
      <c r="F111" s="36" t="s">
        <v>102</v>
      </c>
      <c r="G111" s="84">
        <f aca="true" t="shared" si="28" ref="G111:G119">E111-C111</f>
        <v>426</v>
      </c>
      <c r="H111" s="84">
        <v>36</v>
      </c>
      <c r="I111" s="12">
        <f aca="true" t="shared" si="29" ref="I111:I119">G111*0.589</f>
        <v>250.914</v>
      </c>
      <c r="J111" s="28">
        <f aca="true" t="shared" si="30" ref="J111:J119">H111*2.57</f>
        <v>92.52</v>
      </c>
      <c r="K111" s="50">
        <f aca="true" t="shared" si="31" ref="K111:K119">J111+I111</f>
        <v>343.43399999999997</v>
      </c>
      <c r="L111" s="159"/>
    </row>
    <row r="112" spans="1:12" ht="29.25" customHeight="1">
      <c r="A112" s="45" t="s">
        <v>160</v>
      </c>
      <c r="B112" s="43" t="s">
        <v>363</v>
      </c>
      <c r="C112" s="29" t="s">
        <v>501</v>
      </c>
      <c r="D112" s="36" t="s">
        <v>502</v>
      </c>
      <c r="E112" s="29">
        <v>41596</v>
      </c>
      <c r="F112" s="36" t="s">
        <v>1487</v>
      </c>
      <c r="G112" s="84">
        <f t="shared" si="28"/>
        <v>1176</v>
      </c>
      <c r="H112" s="84">
        <v>18</v>
      </c>
      <c r="I112" s="12">
        <f t="shared" si="29"/>
        <v>692.664</v>
      </c>
      <c r="J112" s="28">
        <f t="shared" si="30"/>
        <v>46.26</v>
      </c>
      <c r="K112" s="50">
        <f t="shared" si="31"/>
        <v>738.924</v>
      </c>
      <c r="L112" s="159"/>
    </row>
    <row r="113" spans="1:12" ht="29.25" customHeight="1">
      <c r="A113" s="45" t="s">
        <v>161</v>
      </c>
      <c r="B113" s="43" t="s">
        <v>503</v>
      </c>
      <c r="C113" s="29" t="s">
        <v>504</v>
      </c>
      <c r="D113" s="36" t="s">
        <v>42</v>
      </c>
      <c r="E113" s="29">
        <v>12100</v>
      </c>
      <c r="F113" s="36" t="s">
        <v>42</v>
      </c>
      <c r="G113" s="84">
        <f t="shared" si="28"/>
        <v>703</v>
      </c>
      <c r="H113" s="84">
        <v>18</v>
      </c>
      <c r="I113" s="12">
        <f t="shared" si="29"/>
        <v>414.06699999999995</v>
      </c>
      <c r="J113" s="28">
        <f t="shared" si="30"/>
        <v>46.26</v>
      </c>
      <c r="K113" s="50">
        <f t="shared" si="31"/>
        <v>460.32699999999994</v>
      </c>
      <c r="L113" s="159"/>
    </row>
    <row r="114" spans="1:12" ht="29.25" customHeight="1">
      <c r="A114" s="45" t="s">
        <v>162</v>
      </c>
      <c r="B114" s="43" t="s">
        <v>505</v>
      </c>
      <c r="C114" s="29" t="s">
        <v>506</v>
      </c>
      <c r="D114" s="36" t="s">
        <v>102</v>
      </c>
      <c r="E114" s="29">
        <v>26264</v>
      </c>
      <c r="F114" s="36" t="s">
        <v>102</v>
      </c>
      <c r="G114" s="84">
        <f t="shared" si="28"/>
        <v>860</v>
      </c>
      <c r="H114" s="84">
        <v>36</v>
      </c>
      <c r="I114" s="12">
        <f t="shared" si="29"/>
        <v>506.53999999999996</v>
      </c>
      <c r="J114" s="28">
        <f t="shared" si="30"/>
        <v>92.52</v>
      </c>
      <c r="K114" s="50">
        <f t="shared" si="31"/>
        <v>599.06</v>
      </c>
      <c r="L114" s="159"/>
    </row>
    <row r="115" spans="1:12" ht="29.25" customHeight="1">
      <c r="A115" s="45" t="s">
        <v>163</v>
      </c>
      <c r="B115" s="43" t="s">
        <v>507</v>
      </c>
      <c r="C115" s="29" t="s">
        <v>508</v>
      </c>
      <c r="D115" s="36" t="s">
        <v>102</v>
      </c>
      <c r="E115" s="29">
        <v>35303</v>
      </c>
      <c r="F115" s="36" t="s">
        <v>102</v>
      </c>
      <c r="G115" s="84">
        <f t="shared" si="28"/>
        <v>882</v>
      </c>
      <c r="H115" s="84">
        <v>36</v>
      </c>
      <c r="I115" s="12">
        <f t="shared" si="29"/>
        <v>519.4979999999999</v>
      </c>
      <c r="J115" s="28">
        <f t="shared" si="30"/>
        <v>92.52</v>
      </c>
      <c r="K115" s="50">
        <f t="shared" si="31"/>
        <v>612.0179999999999</v>
      </c>
      <c r="L115" s="159"/>
    </row>
    <row r="116" spans="1:12" ht="29.25" customHeight="1">
      <c r="A116" s="45" t="s">
        <v>164</v>
      </c>
      <c r="B116" s="43" t="s">
        <v>509</v>
      </c>
      <c r="C116" s="29" t="s">
        <v>510</v>
      </c>
      <c r="D116" s="36" t="s">
        <v>42</v>
      </c>
      <c r="E116" s="29">
        <v>12522</v>
      </c>
      <c r="F116" s="36" t="s">
        <v>42</v>
      </c>
      <c r="G116" s="84">
        <f t="shared" si="28"/>
        <v>574</v>
      </c>
      <c r="H116" s="84">
        <v>18</v>
      </c>
      <c r="I116" s="12">
        <f t="shared" si="29"/>
        <v>338.08599999999996</v>
      </c>
      <c r="J116" s="28">
        <f t="shared" si="30"/>
        <v>46.26</v>
      </c>
      <c r="K116" s="50">
        <f t="shared" si="31"/>
        <v>384.34599999999995</v>
      </c>
      <c r="L116" s="159"/>
    </row>
    <row r="117" spans="1:12" ht="29.25" customHeight="1">
      <c r="A117" s="45" t="s">
        <v>165</v>
      </c>
      <c r="B117" s="43" t="s">
        <v>361</v>
      </c>
      <c r="C117" s="29" t="s">
        <v>362</v>
      </c>
      <c r="D117" s="36" t="s">
        <v>102</v>
      </c>
      <c r="E117" s="18">
        <v>52644</v>
      </c>
      <c r="F117" s="36" t="s">
        <v>102</v>
      </c>
      <c r="G117" s="84">
        <f t="shared" si="28"/>
        <v>1886</v>
      </c>
      <c r="H117" s="84">
        <v>36</v>
      </c>
      <c r="I117" s="12">
        <f t="shared" si="29"/>
        <v>1110.854</v>
      </c>
      <c r="J117" s="28">
        <f t="shared" si="30"/>
        <v>92.52</v>
      </c>
      <c r="K117" s="50">
        <f t="shared" si="31"/>
        <v>1203.374</v>
      </c>
      <c r="L117" s="159"/>
    </row>
    <row r="118" spans="1:12" ht="29.25" customHeight="1">
      <c r="A118" s="45" t="s">
        <v>166</v>
      </c>
      <c r="B118" s="43" t="s">
        <v>363</v>
      </c>
      <c r="C118" s="29" t="s">
        <v>364</v>
      </c>
      <c r="D118" s="36" t="s">
        <v>912</v>
      </c>
      <c r="E118" s="18">
        <v>6127</v>
      </c>
      <c r="F118" s="36" t="s">
        <v>912</v>
      </c>
      <c r="G118" s="84">
        <f t="shared" si="28"/>
        <v>321</v>
      </c>
      <c r="H118" s="84">
        <v>0</v>
      </c>
      <c r="I118" s="12">
        <f t="shared" si="29"/>
        <v>189.069</v>
      </c>
      <c r="J118" s="28">
        <f t="shared" si="30"/>
        <v>0</v>
      </c>
      <c r="K118" s="50">
        <f t="shared" si="31"/>
        <v>189.069</v>
      </c>
      <c r="L118" s="159"/>
    </row>
    <row r="119" spans="1:12" ht="29.25" customHeight="1">
      <c r="A119" s="45" t="s">
        <v>167</v>
      </c>
      <c r="B119" s="43" t="s">
        <v>511</v>
      </c>
      <c r="C119" s="29" t="s">
        <v>512</v>
      </c>
      <c r="D119" s="36" t="s">
        <v>102</v>
      </c>
      <c r="E119" s="29">
        <v>24771</v>
      </c>
      <c r="F119" s="36" t="s">
        <v>102</v>
      </c>
      <c r="G119" s="84">
        <f t="shared" si="28"/>
        <v>477</v>
      </c>
      <c r="H119" s="84">
        <v>36</v>
      </c>
      <c r="I119" s="12">
        <f t="shared" si="29"/>
        <v>280.953</v>
      </c>
      <c r="J119" s="28">
        <f t="shared" si="30"/>
        <v>92.52</v>
      </c>
      <c r="K119" s="50">
        <f t="shared" si="31"/>
        <v>373.47299999999996</v>
      </c>
      <c r="L119" s="159"/>
    </row>
    <row r="120" spans="1:12" ht="29.25" customHeight="1">
      <c r="A120" s="146" t="s">
        <v>39</v>
      </c>
      <c r="B120" s="146"/>
      <c r="C120" s="47"/>
      <c r="D120" s="44"/>
      <c r="E120" s="47"/>
      <c r="F120" s="45"/>
      <c r="G120" s="83"/>
      <c r="H120" s="89"/>
      <c r="I120" s="48"/>
      <c r="J120" s="48"/>
      <c r="K120" s="50"/>
      <c r="L120" s="159"/>
    </row>
    <row r="121" spans="1:12" ht="25.5">
      <c r="A121" s="161" t="s">
        <v>101</v>
      </c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3"/>
    </row>
    <row r="122" spans="1:12" ht="24" customHeight="1">
      <c r="A122" s="163" t="s">
        <v>27</v>
      </c>
      <c r="B122" s="163"/>
      <c r="C122" s="147" t="s">
        <v>67</v>
      </c>
      <c r="D122" s="148"/>
      <c r="E122" s="148"/>
      <c r="F122" s="148"/>
      <c r="G122" s="148"/>
      <c r="H122" s="148"/>
      <c r="J122" s="164"/>
      <c r="K122" s="164"/>
      <c r="L122" s="164"/>
    </row>
    <row r="123" spans="1:12" ht="29.25" customHeight="1">
      <c r="A123" s="160" t="s">
        <v>28</v>
      </c>
      <c r="B123" s="157" t="s">
        <v>29</v>
      </c>
      <c r="C123" s="160" t="s">
        <v>382</v>
      </c>
      <c r="D123" s="160"/>
      <c r="E123" s="160" t="s">
        <v>251</v>
      </c>
      <c r="F123" s="160"/>
      <c r="G123" s="158" t="s">
        <v>32</v>
      </c>
      <c r="H123" s="158"/>
      <c r="I123" s="158" t="s">
        <v>33</v>
      </c>
      <c r="J123" s="158"/>
      <c r="K123" s="158"/>
      <c r="L123" s="157" t="s">
        <v>34</v>
      </c>
    </row>
    <row r="124" spans="1:12" ht="29.25" customHeight="1">
      <c r="A124" s="160"/>
      <c r="B124" s="157"/>
      <c r="C124" s="29" t="s">
        <v>35</v>
      </c>
      <c r="D124" s="44" t="s">
        <v>36</v>
      </c>
      <c r="E124" s="29" t="s">
        <v>35</v>
      </c>
      <c r="F124" s="36" t="s">
        <v>36</v>
      </c>
      <c r="G124" s="81" t="s">
        <v>35</v>
      </c>
      <c r="H124" s="86" t="s">
        <v>36</v>
      </c>
      <c r="I124" s="28" t="s">
        <v>37</v>
      </c>
      <c r="J124" s="28" t="s">
        <v>38</v>
      </c>
      <c r="K124" s="28" t="s">
        <v>39</v>
      </c>
      <c r="L124" s="157"/>
    </row>
    <row r="125" spans="1:12" ht="29.25" customHeight="1">
      <c r="A125" s="45" t="s">
        <v>513</v>
      </c>
      <c r="B125" s="43" t="s">
        <v>514</v>
      </c>
      <c r="C125" s="29">
        <v>40318</v>
      </c>
      <c r="D125" s="18" t="s">
        <v>42</v>
      </c>
      <c r="E125" s="29">
        <v>42025</v>
      </c>
      <c r="F125" s="18" t="s">
        <v>42</v>
      </c>
      <c r="G125" s="84">
        <f>E125-C125</f>
        <v>1707</v>
      </c>
      <c r="H125" s="84">
        <v>18</v>
      </c>
      <c r="I125" s="12">
        <f>G125*0.589</f>
        <v>1005.423</v>
      </c>
      <c r="J125" s="28">
        <f>H125*2.57</f>
        <v>46.26</v>
      </c>
      <c r="K125" s="50">
        <f>J125+I125</f>
        <v>1051.683</v>
      </c>
      <c r="L125" s="159" t="s">
        <v>68</v>
      </c>
    </row>
    <row r="126" spans="1:12" ht="29.25" customHeight="1">
      <c r="A126" s="45" t="s">
        <v>515</v>
      </c>
      <c r="B126" s="43" t="s">
        <v>516</v>
      </c>
      <c r="C126" s="29" t="s">
        <v>517</v>
      </c>
      <c r="D126" s="36" t="s">
        <v>102</v>
      </c>
      <c r="E126" s="29">
        <v>28273</v>
      </c>
      <c r="F126" s="36" t="s">
        <v>102</v>
      </c>
      <c r="G126" s="84">
        <f aca="true" t="shared" si="32" ref="G126:G134">E126-C126</f>
        <v>1040</v>
      </c>
      <c r="H126" s="84">
        <v>36</v>
      </c>
      <c r="I126" s="12">
        <f aca="true" t="shared" si="33" ref="I126:I134">G126*0.589</f>
        <v>612.56</v>
      </c>
      <c r="J126" s="28">
        <f aca="true" t="shared" si="34" ref="J126:J134">H126*2.57</f>
        <v>92.52</v>
      </c>
      <c r="K126" s="50">
        <f aca="true" t="shared" si="35" ref="K126:K134">J126+I126</f>
        <v>705.0799999999999</v>
      </c>
      <c r="L126" s="159"/>
    </row>
    <row r="127" spans="1:12" ht="29.25" customHeight="1">
      <c r="A127" s="45" t="s">
        <v>168</v>
      </c>
      <c r="B127" s="43" t="s">
        <v>518</v>
      </c>
      <c r="C127" s="29" t="s">
        <v>519</v>
      </c>
      <c r="D127" s="36" t="s">
        <v>102</v>
      </c>
      <c r="E127" s="29">
        <v>38779</v>
      </c>
      <c r="F127" s="36" t="s">
        <v>102</v>
      </c>
      <c r="G127" s="84">
        <f t="shared" si="32"/>
        <v>1746</v>
      </c>
      <c r="H127" s="84">
        <v>36</v>
      </c>
      <c r="I127" s="12">
        <f t="shared" si="33"/>
        <v>1028.394</v>
      </c>
      <c r="J127" s="28">
        <f t="shared" si="34"/>
        <v>92.52</v>
      </c>
      <c r="K127" s="50">
        <f t="shared" si="35"/>
        <v>1120.914</v>
      </c>
      <c r="L127" s="159"/>
    </row>
    <row r="128" spans="1:12" ht="29.25" customHeight="1">
      <c r="A128" s="45" t="s">
        <v>169</v>
      </c>
      <c r="B128" s="43" t="s">
        <v>520</v>
      </c>
      <c r="C128" s="29" t="s">
        <v>521</v>
      </c>
      <c r="D128" s="36" t="s">
        <v>42</v>
      </c>
      <c r="E128" s="29">
        <v>6804</v>
      </c>
      <c r="F128" s="36" t="s">
        <v>42</v>
      </c>
      <c r="G128" s="84">
        <f t="shared" si="32"/>
        <v>973</v>
      </c>
      <c r="H128" s="84">
        <v>18</v>
      </c>
      <c r="I128" s="12">
        <f t="shared" si="33"/>
        <v>573.097</v>
      </c>
      <c r="J128" s="28">
        <f t="shared" si="34"/>
        <v>46.26</v>
      </c>
      <c r="K128" s="50">
        <f t="shared" si="35"/>
        <v>619.357</v>
      </c>
      <c r="L128" s="159"/>
    </row>
    <row r="129" spans="1:12" ht="29.25" customHeight="1">
      <c r="A129" s="45" t="s">
        <v>170</v>
      </c>
      <c r="B129" s="43" t="s">
        <v>522</v>
      </c>
      <c r="C129" s="29" t="s">
        <v>523</v>
      </c>
      <c r="D129" s="36" t="s">
        <v>102</v>
      </c>
      <c r="E129" s="29">
        <v>17535</v>
      </c>
      <c r="F129" s="36" t="s">
        <v>102</v>
      </c>
      <c r="G129" s="84">
        <f t="shared" si="32"/>
        <v>290</v>
      </c>
      <c r="H129" s="89">
        <v>36</v>
      </c>
      <c r="I129" s="12">
        <f t="shared" si="33"/>
        <v>170.81</v>
      </c>
      <c r="J129" s="28">
        <f t="shared" si="34"/>
        <v>92.52</v>
      </c>
      <c r="K129" s="50">
        <f t="shared" si="35"/>
        <v>263.33</v>
      </c>
      <c r="L129" s="159"/>
    </row>
    <row r="130" spans="1:12" ht="29.25" customHeight="1">
      <c r="A130" s="45" t="s">
        <v>171</v>
      </c>
      <c r="B130" s="43" t="s">
        <v>524</v>
      </c>
      <c r="C130" s="29" t="s">
        <v>525</v>
      </c>
      <c r="D130" s="36" t="s">
        <v>102</v>
      </c>
      <c r="E130" s="29">
        <v>19545</v>
      </c>
      <c r="F130" s="36" t="s">
        <v>102</v>
      </c>
      <c r="G130" s="84">
        <f t="shared" si="32"/>
        <v>287</v>
      </c>
      <c r="H130" s="89">
        <v>36</v>
      </c>
      <c r="I130" s="12">
        <f t="shared" si="33"/>
        <v>169.04299999999998</v>
      </c>
      <c r="J130" s="28">
        <f t="shared" si="34"/>
        <v>92.52</v>
      </c>
      <c r="K130" s="50">
        <f t="shared" si="35"/>
        <v>261.563</v>
      </c>
      <c r="L130" s="159"/>
    </row>
    <row r="131" spans="1:12" ht="29.25" customHeight="1">
      <c r="A131" s="45" t="s">
        <v>172</v>
      </c>
      <c r="B131" s="43" t="s">
        <v>526</v>
      </c>
      <c r="C131" s="29" t="s">
        <v>527</v>
      </c>
      <c r="D131" s="36" t="s">
        <v>102</v>
      </c>
      <c r="E131" s="29">
        <v>30026</v>
      </c>
      <c r="F131" s="36" t="s">
        <v>102</v>
      </c>
      <c r="G131" s="84">
        <f t="shared" si="32"/>
        <v>1205</v>
      </c>
      <c r="H131" s="89">
        <v>36</v>
      </c>
      <c r="I131" s="12">
        <f t="shared" si="33"/>
        <v>709.745</v>
      </c>
      <c r="J131" s="28">
        <f t="shared" si="34"/>
        <v>92.52</v>
      </c>
      <c r="K131" s="50">
        <f t="shared" si="35"/>
        <v>802.265</v>
      </c>
      <c r="L131" s="159"/>
    </row>
    <row r="132" spans="1:12" ht="29.25" customHeight="1">
      <c r="A132" s="119" t="s">
        <v>173</v>
      </c>
      <c r="B132" s="120" t="s">
        <v>1540</v>
      </c>
      <c r="C132" s="115">
        <v>26728</v>
      </c>
      <c r="D132" s="91" t="s">
        <v>912</v>
      </c>
      <c r="E132" s="115">
        <v>26738</v>
      </c>
      <c r="F132" s="91" t="s">
        <v>912</v>
      </c>
      <c r="G132" s="84">
        <f t="shared" si="32"/>
        <v>10</v>
      </c>
      <c r="H132" s="84">
        <v>0</v>
      </c>
      <c r="I132" s="12">
        <f t="shared" si="33"/>
        <v>5.89</v>
      </c>
      <c r="J132" s="28">
        <f t="shared" si="34"/>
        <v>0</v>
      </c>
      <c r="K132" s="50">
        <f t="shared" si="35"/>
        <v>5.89</v>
      </c>
      <c r="L132" s="159"/>
    </row>
    <row r="133" spans="1:12" ht="29.25" customHeight="1">
      <c r="A133" s="45" t="s">
        <v>174</v>
      </c>
      <c r="B133" s="43" t="s">
        <v>528</v>
      </c>
      <c r="C133" s="29" t="s">
        <v>529</v>
      </c>
      <c r="D133" s="36" t="s">
        <v>102</v>
      </c>
      <c r="E133" s="29">
        <v>32806</v>
      </c>
      <c r="F133" s="36" t="s">
        <v>102</v>
      </c>
      <c r="G133" s="84">
        <f t="shared" si="32"/>
        <v>636</v>
      </c>
      <c r="H133" s="84">
        <v>36</v>
      </c>
      <c r="I133" s="12">
        <f t="shared" si="33"/>
        <v>374.604</v>
      </c>
      <c r="J133" s="28">
        <f t="shared" si="34"/>
        <v>92.52</v>
      </c>
      <c r="K133" s="50">
        <f t="shared" si="35"/>
        <v>467.12399999999997</v>
      </c>
      <c r="L133" s="159"/>
    </row>
    <row r="134" spans="1:12" ht="29.25" customHeight="1">
      <c r="A134" s="45" t="s">
        <v>175</v>
      </c>
      <c r="B134" s="43" t="s">
        <v>530</v>
      </c>
      <c r="C134" s="29" t="s">
        <v>1521</v>
      </c>
      <c r="D134" s="36" t="s">
        <v>381</v>
      </c>
      <c r="E134" s="29">
        <v>18865</v>
      </c>
      <c r="F134" s="18" t="s">
        <v>912</v>
      </c>
      <c r="G134" s="84">
        <f t="shared" si="32"/>
        <v>638</v>
      </c>
      <c r="H134" s="84">
        <v>0</v>
      </c>
      <c r="I134" s="12">
        <f t="shared" si="33"/>
        <v>375.782</v>
      </c>
      <c r="J134" s="28">
        <f t="shared" si="34"/>
        <v>0</v>
      </c>
      <c r="K134" s="50">
        <f t="shared" si="35"/>
        <v>375.782</v>
      </c>
      <c r="L134" s="159"/>
    </row>
    <row r="135" spans="1:12" ht="29.25" customHeight="1">
      <c r="A135" s="146" t="s">
        <v>39</v>
      </c>
      <c r="B135" s="146"/>
      <c r="C135" s="47"/>
      <c r="D135" s="44"/>
      <c r="E135" s="47"/>
      <c r="F135" s="45"/>
      <c r="G135" s="83"/>
      <c r="H135" s="89"/>
      <c r="I135" s="48"/>
      <c r="J135" s="48"/>
      <c r="K135" s="50"/>
      <c r="L135" s="159"/>
    </row>
    <row r="136" spans="1:12" ht="25.5">
      <c r="A136" s="161" t="s">
        <v>101</v>
      </c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3"/>
    </row>
    <row r="137" spans="1:12" ht="24" customHeight="1">
      <c r="A137" s="163" t="s">
        <v>27</v>
      </c>
      <c r="B137" s="163"/>
      <c r="C137" s="147" t="s">
        <v>67</v>
      </c>
      <c r="D137" s="148"/>
      <c r="E137" s="148"/>
      <c r="F137" s="148"/>
      <c r="G137" s="148"/>
      <c r="H137" s="148"/>
      <c r="J137" s="164"/>
      <c r="K137" s="164"/>
      <c r="L137" s="164"/>
    </row>
    <row r="138" spans="1:12" ht="29.25" customHeight="1">
      <c r="A138" s="160" t="s">
        <v>28</v>
      </c>
      <c r="B138" s="157" t="s">
        <v>29</v>
      </c>
      <c r="C138" s="160" t="s">
        <v>382</v>
      </c>
      <c r="D138" s="160"/>
      <c r="E138" s="160" t="s">
        <v>251</v>
      </c>
      <c r="F138" s="160"/>
      <c r="G138" s="158" t="s">
        <v>32</v>
      </c>
      <c r="H138" s="158"/>
      <c r="I138" s="158" t="s">
        <v>33</v>
      </c>
      <c r="J138" s="158"/>
      <c r="K138" s="158"/>
      <c r="L138" s="157" t="s">
        <v>34</v>
      </c>
    </row>
    <row r="139" spans="1:12" ht="29.25" customHeight="1">
      <c r="A139" s="160"/>
      <c r="B139" s="157"/>
      <c r="C139" s="29" t="s">
        <v>35</v>
      </c>
      <c r="D139" s="44" t="s">
        <v>36</v>
      </c>
      <c r="E139" s="29" t="s">
        <v>35</v>
      </c>
      <c r="F139" s="36" t="s">
        <v>36</v>
      </c>
      <c r="G139" s="81" t="s">
        <v>35</v>
      </c>
      <c r="H139" s="86" t="s">
        <v>36</v>
      </c>
      <c r="I139" s="28" t="s">
        <v>37</v>
      </c>
      <c r="J139" s="28" t="s">
        <v>38</v>
      </c>
      <c r="K139" s="28" t="s">
        <v>39</v>
      </c>
      <c r="L139" s="157"/>
    </row>
    <row r="140" spans="1:12" ht="29.25" customHeight="1">
      <c r="A140" s="45" t="s">
        <v>531</v>
      </c>
      <c r="B140" s="43" t="s">
        <v>532</v>
      </c>
      <c r="C140" s="29" t="s">
        <v>533</v>
      </c>
      <c r="D140" s="36" t="s">
        <v>102</v>
      </c>
      <c r="E140" s="29">
        <v>49072</v>
      </c>
      <c r="F140" s="36" t="s">
        <v>102</v>
      </c>
      <c r="G140" s="84">
        <f>E140-C140</f>
        <v>1992</v>
      </c>
      <c r="H140" s="84">
        <v>36</v>
      </c>
      <c r="I140" s="12">
        <f>G140*0.589</f>
        <v>1173.288</v>
      </c>
      <c r="J140" s="28">
        <f>H140*2.57</f>
        <v>92.52</v>
      </c>
      <c r="K140" s="50">
        <f>J140+I140</f>
        <v>1265.808</v>
      </c>
      <c r="L140" s="159" t="s">
        <v>68</v>
      </c>
    </row>
    <row r="141" spans="1:12" ht="29.25" customHeight="1">
      <c r="A141" s="45" t="s">
        <v>534</v>
      </c>
      <c r="B141" s="43" t="s">
        <v>535</v>
      </c>
      <c r="C141" s="29" t="s">
        <v>536</v>
      </c>
      <c r="D141" s="36" t="s">
        <v>102</v>
      </c>
      <c r="E141" s="29">
        <v>13529</v>
      </c>
      <c r="F141" s="36" t="s">
        <v>102</v>
      </c>
      <c r="G141" s="84">
        <f aca="true" t="shared" si="36" ref="G141:G149">E141-C141</f>
        <v>1005</v>
      </c>
      <c r="H141" s="84">
        <v>36</v>
      </c>
      <c r="I141" s="12">
        <f aca="true" t="shared" si="37" ref="I141:I149">G141*0.589</f>
        <v>591.9449999999999</v>
      </c>
      <c r="J141" s="28">
        <f aca="true" t="shared" si="38" ref="J141:J149">H141*2.57</f>
        <v>92.52</v>
      </c>
      <c r="K141" s="50">
        <f aca="true" t="shared" si="39" ref="K141:K149">J141+I141</f>
        <v>684.4649999999999</v>
      </c>
      <c r="L141" s="159"/>
    </row>
    <row r="142" spans="1:12" ht="29.25" customHeight="1">
      <c r="A142" s="45" t="s">
        <v>176</v>
      </c>
      <c r="B142" s="43" t="s">
        <v>537</v>
      </c>
      <c r="C142" s="29">
        <v>23075</v>
      </c>
      <c r="D142" s="92" t="s">
        <v>1488</v>
      </c>
      <c r="E142" s="29">
        <v>23530</v>
      </c>
      <c r="F142" s="92" t="s">
        <v>1488</v>
      </c>
      <c r="G142" s="84">
        <f t="shared" si="36"/>
        <v>455</v>
      </c>
      <c r="H142" s="84">
        <v>6</v>
      </c>
      <c r="I142" s="12">
        <f t="shared" si="37"/>
        <v>267.995</v>
      </c>
      <c r="J142" s="28">
        <f t="shared" si="38"/>
        <v>15.419999999999998</v>
      </c>
      <c r="K142" s="50">
        <f t="shared" si="39"/>
        <v>283.415</v>
      </c>
      <c r="L142" s="159"/>
    </row>
    <row r="143" spans="1:12" ht="29.25" customHeight="1">
      <c r="A143" s="45" t="s">
        <v>177</v>
      </c>
      <c r="B143" s="43" t="s">
        <v>538</v>
      </c>
      <c r="C143" s="29">
        <v>17921</v>
      </c>
      <c r="D143" s="18" t="s">
        <v>42</v>
      </c>
      <c r="E143" s="29">
        <v>18453</v>
      </c>
      <c r="F143" s="18" t="s">
        <v>42</v>
      </c>
      <c r="G143" s="84">
        <f t="shared" si="36"/>
        <v>532</v>
      </c>
      <c r="H143" s="84">
        <v>18</v>
      </c>
      <c r="I143" s="12">
        <f t="shared" si="37"/>
        <v>313.34799999999996</v>
      </c>
      <c r="J143" s="28">
        <f t="shared" si="38"/>
        <v>46.26</v>
      </c>
      <c r="K143" s="50">
        <f t="shared" si="39"/>
        <v>359.60799999999995</v>
      </c>
      <c r="L143" s="159"/>
    </row>
    <row r="144" spans="1:12" ht="29.25" customHeight="1">
      <c r="A144" s="45" t="s">
        <v>178</v>
      </c>
      <c r="B144" s="43" t="s">
        <v>539</v>
      </c>
      <c r="C144" s="29" t="s">
        <v>540</v>
      </c>
      <c r="D144" s="18" t="s">
        <v>42</v>
      </c>
      <c r="E144" s="29">
        <v>35390</v>
      </c>
      <c r="F144" s="18" t="s">
        <v>42</v>
      </c>
      <c r="G144" s="84">
        <f t="shared" si="36"/>
        <v>935</v>
      </c>
      <c r="H144" s="84">
        <v>18</v>
      </c>
      <c r="I144" s="12">
        <f t="shared" si="37"/>
        <v>550.7149999999999</v>
      </c>
      <c r="J144" s="28">
        <f t="shared" si="38"/>
        <v>46.26</v>
      </c>
      <c r="K144" s="50">
        <f t="shared" si="39"/>
        <v>596.9749999999999</v>
      </c>
      <c r="L144" s="159"/>
    </row>
    <row r="145" spans="1:12" ht="29.25" customHeight="1">
      <c r="A145" s="45" t="s">
        <v>179</v>
      </c>
      <c r="B145" s="43" t="s">
        <v>541</v>
      </c>
      <c r="C145" s="29">
        <v>1117</v>
      </c>
      <c r="D145" s="36" t="s">
        <v>102</v>
      </c>
      <c r="E145" s="29">
        <v>2395</v>
      </c>
      <c r="F145" s="36" t="s">
        <v>1487</v>
      </c>
      <c r="G145" s="84">
        <f t="shared" si="36"/>
        <v>1278</v>
      </c>
      <c r="H145" s="84">
        <v>18</v>
      </c>
      <c r="I145" s="12">
        <f t="shared" si="37"/>
        <v>752.742</v>
      </c>
      <c r="J145" s="28">
        <f t="shared" si="38"/>
        <v>46.26</v>
      </c>
      <c r="K145" s="50">
        <f t="shared" si="39"/>
        <v>799.002</v>
      </c>
      <c r="L145" s="159"/>
    </row>
    <row r="146" spans="1:12" s="77" customFormat="1" ht="29.25" customHeight="1">
      <c r="A146" s="111" t="s">
        <v>180</v>
      </c>
      <c r="B146" s="112" t="s">
        <v>543</v>
      </c>
      <c r="C146" s="113" t="s">
        <v>1519</v>
      </c>
      <c r="D146" s="75" t="s">
        <v>42</v>
      </c>
      <c r="E146" s="113">
        <v>5845</v>
      </c>
      <c r="F146" s="75" t="s">
        <v>1520</v>
      </c>
      <c r="G146" s="114">
        <f t="shared" si="36"/>
        <v>247</v>
      </c>
      <c r="H146" s="114">
        <v>0</v>
      </c>
      <c r="I146" s="12">
        <f>145.48-46.26</f>
        <v>99.22</v>
      </c>
      <c r="J146" s="28">
        <f t="shared" si="38"/>
        <v>0</v>
      </c>
      <c r="K146" s="50">
        <f t="shared" si="39"/>
        <v>99.22</v>
      </c>
      <c r="L146" s="159"/>
    </row>
    <row r="147" spans="1:12" ht="29.25" customHeight="1">
      <c r="A147" s="45" t="s">
        <v>181</v>
      </c>
      <c r="B147" s="43" t="s">
        <v>544</v>
      </c>
      <c r="C147" s="29" t="s">
        <v>545</v>
      </c>
      <c r="D147" s="36" t="s">
        <v>102</v>
      </c>
      <c r="E147" s="29">
        <v>23096</v>
      </c>
      <c r="F147" s="36" t="s">
        <v>102</v>
      </c>
      <c r="G147" s="84">
        <f t="shared" si="36"/>
        <v>965</v>
      </c>
      <c r="H147" s="84">
        <v>36</v>
      </c>
      <c r="I147" s="12">
        <f t="shared" si="37"/>
        <v>568.385</v>
      </c>
      <c r="J147" s="28">
        <f t="shared" si="38"/>
        <v>92.52</v>
      </c>
      <c r="K147" s="50">
        <f t="shared" si="39"/>
        <v>660.905</v>
      </c>
      <c r="L147" s="159"/>
    </row>
    <row r="148" spans="1:12" ht="29.25" customHeight="1">
      <c r="A148" s="45" t="s">
        <v>182</v>
      </c>
      <c r="B148" s="43" t="s">
        <v>546</v>
      </c>
      <c r="C148" s="29" t="s">
        <v>547</v>
      </c>
      <c r="D148" s="36" t="s">
        <v>102</v>
      </c>
      <c r="E148" s="29">
        <v>29408</v>
      </c>
      <c r="F148" s="36" t="s">
        <v>102</v>
      </c>
      <c r="G148" s="84">
        <f t="shared" si="36"/>
        <v>1001</v>
      </c>
      <c r="H148" s="84">
        <v>36</v>
      </c>
      <c r="I148" s="12">
        <f t="shared" si="37"/>
        <v>589.5889999999999</v>
      </c>
      <c r="J148" s="28">
        <f t="shared" si="38"/>
        <v>92.52</v>
      </c>
      <c r="K148" s="50">
        <f t="shared" si="39"/>
        <v>682.1089999999999</v>
      </c>
      <c r="L148" s="159"/>
    </row>
    <row r="149" spans="1:12" ht="29.25" customHeight="1">
      <c r="A149" s="45" t="s">
        <v>183</v>
      </c>
      <c r="B149" s="43" t="s">
        <v>548</v>
      </c>
      <c r="C149" s="29" t="s">
        <v>549</v>
      </c>
      <c r="D149" s="36" t="s">
        <v>42</v>
      </c>
      <c r="E149" s="29">
        <v>31393</v>
      </c>
      <c r="F149" s="36" t="s">
        <v>42</v>
      </c>
      <c r="G149" s="84">
        <f t="shared" si="36"/>
        <v>338</v>
      </c>
      <c r="H149" s="84">
        <v>18</v>
      </c>
      <c r="I149" s="12">
        <f t="shared" si="37"/>
        <v>199.082</v>
      </c>
      <c r="J149" s="28">
        <f t="shared" si="38"/>
        <v>46.26</v>
      </c>
      <c r="K149" s="50">
        <f t="shared" si="39"/>
        <v>245.34199999999998</v>
      </c>
      <c r="L149" s="159"/>
    </row>
    <row r="150" spans="1:12" ht="29.25" customHeight="1">
      <c r="A150" s="146" t="s">
        <v>39</v>
      </c>
      <c r="B150" s="146"/>
      <c r="C150" s="47"/>
      <c r="D150" s="44"/>
      <c r="E150" s="47"/>
      <c r="F150" s="45"/>
      <c r="G150" s="83"/>
      <c r="H150" s="89"/>
      <c r="I150" s="48"/>
      <c r="J150" s="48"/>
      <c r="K150" s="50"/>
      <c r="L150" s="159"/>
    </row>
    <row r="151" spans="1:12" ht="25.5">
      <c r="A151" s="161" t="s">
        <v>101</v>
      </c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3"/>
    </row>
    <row r="152" spans="1:12" ht="24" customHeight="1">
      <c r="A152" s="163" t="s">
        <v>27</v>
      </c>
      <c r="B152" s="163"/>
      <c r="C152" s="147" t="s">
        <v>67</v>
      </c>
      <c r="D152" s="148"/>
      <c r="E152" s="148"/>
      <c r="F152" s="148"/>
      <c r="G152" s="148"/>
      <c r="H152" s="148"/>
      <c r="J152" s="164"/>
      <c r="K152" s="164"/>
      <c r="L152" s="164"/>
    </row>
    <row r="153" spans="1:12" ht="29.25" customHeight="1">
      <c r="A153" s="160" t="s">
        <v>28</v>
      </c>
      <c r="B153" s="157" t="s">
        <v>29</v>
      </c>
      <c r="C153" s="160" t="s">
        <v>382</v>
      </c>
      <c r="D153" s="160"/>
      <c r="E153" s="160" t="s">
        <v>251</v>
      </c>
      <c r="F153" s="160"/>
      <c r="G153" s="158" t="s">
        <v>32</v>
      </c>
      <c r="H153" s="158"/>
      <c r="I153" s="158" t="s">
        <v>33</v>
      </c>
      <c r="J153" s="158"/>
      <c r="K153" s="158"/>
      <c r="L153" s="157" t="s">
        <v>34</v>
      </c>
    </row>
    <row r="154" spans="1:12" ht="29.25" customHeight="1">
      <c r="A154" s="160"/>
      <c r="B154" s="157"/>
      <c r="C154" s="29" t="s">
        <v>35</v>
      </c>
      <c r="D154" s="44" t="s">
        <v>36</v>
      </c>
      <c r="E154" s="29" t="s">
        <v>35</v>
      </c>
      <c r="F154" s="36" t="s">
        <v>36</v>
      </c>
      <c r="G154" s="81" t="s">
        <v>35</v>
      </c>
      <c r="H154" s="86" t="s">
        <v>36</v>
      </c>
      <c r="I154" s="28" t="s">
        <v>37</v>
      </c>
      <c r="J154" s="28" t="s">
        <v>38</v>
      </c>
      <c r="K154" s="28" t="s">
        <v>39</v>
      </c>
      <c r="L154" s="157"/>
    </row>
    <row r="155" spans="1:12" ht="29.25" customHeight="1">
      <c r="A155" s="45" t="s">
        <v>550</v>
      </c>
      <c r="B155" s="43" t="s">
        <v>551</v>
      </c>
      <c r="C155" s="29" t="s">
        <v>552</v>
      </c>
      <c r="D155" s="36" t="s">
        <v>102</v>
      </c>
      <c r="E155" s="29">
        <v>23313</v>
      </c>
      <c r="F155" s="36" t="s">
        <v>102</v>
      </c>
      <c r="G155" s="84">
        <f>E155-C155</f>
        <v>1240</v>
      </c>
      <c r="H155" s="84">
        <v>36</v>
      </c>
      <c r="I155" s="12">
        <f>G155*0.589</f>
        <v>730.36</v>
      </c>
      <c r="J155" s="28">
        <f>H155*2.57</f>
        <v>92.52</v>
      </c>
      <c r="K155" s="50">
        <f>J155+I155</f>
        <v>822.88</v>
      </c>
      <c r="L155" s="159" t="s">
        <v>68</v>
      </c>
    </row>
    <row r="156" spans="1:12" ht="29.25" customHeight="1">
      <c r="A156" s="45" t="s">
        <v>553</v>
      </c>
      <c r="B156" s="43" t="s">
        <v>554</v>
      </c>
      <c r="C156" s="29" t="s">
        <v>555</v>
      </c>
      <c r="D156" s="36" t="s">
        <v>102</v>
      </c>
      <c r="E156" s="29">
        <v>36519</v>
      </c>
      <c r="F156" s="36" t="s">
        <v>102</v>
      </c>
      <c r="G156" s="84">
        <f aca="true" t="shared" si="40" ref="G156:G164">E156-C156</f>
        <v>1269</v>
      </c>
      <c r="H156" s="84">
        <v>36</v>
      </c>
      <c r="I156" s="12">
        <f aca="true" t="shared" si="41" ref="I156:I164">G156*0.589</f>
        <v>747.4409999999999</v>
      </c>
      <c r="J156" s="28">
        <f aca="true" t="shared" si="42" ref="J156:J164">H156*2.57</f>
        <v>92.52</v>
      </c>
      <c r="K156" s="50">
        <f aca="true" t="shared" si="43" ref="K156:K164">J156+I156</f>
        <v>839.9609999999999</v>
      </c>
      <c r="L156" s="159"/>
    </row>
    <row r="157" spans="1:12" ht="29.25" customHeight="1">
      <c r="A157" s="45" t="s">
        <v>185</v>
      </c>
      <c r="B157" s="43" t="s">
        <v>556</v>
      </c>
      <c r="C157" s="29" t="s">
        <v>557</v>
      </c>
      <c r="D157" s="36" t="s">
        <v>102</v>
      </c>
      <c r="E157" s="29">
        <v>8864</v>
      </c>
      <c r="F157" s="36" t="s">
        <v>102</v>
      </c>
      <c r="G157" s="84">
        <f t="shared" si="40"/>
        <v>297</v>
      </c>
      <c r="H157" s="84">
        <v>36</v>
      </c>
      <c r="I157" s="12">
        <f t="shared" si="41"/>
        <v>174.933</v>
      </c>
      <c r="J157" s="28">
        <f t="shared" si="42"/>
        <v>92.52</v>
      </c>
      <c r="K157" s="50">
        <f t="shared" si="43"/>
        <v>267.453</v>
      </c>
      <c r="L157" s="159"/>
    </row>
    <row r="158" spans="1:12" ht="29.25" customHeight="1">
      <c r="A158" s="45" t="s">
        <v>189</v>
      </c>
      <c r="B158" s="43" t="s">
        <v>558</v>
      </c>
      <c r="C158" s="29" t="s">
        <v>559</v>
      </c>
      <c r="D158" s="36" t="s">
        <v>918</v>
      </c>
      <c r="E158" s="30">
        <v>16470</v>
      </c>
      <c r="F158" s="36" t="s">
        <v>1487</v>
      </c>
      <c r="G158" s="84">
        <f t="shared" si="40"/>
        <v>1165</v>
      </c>
      <c r="H158" s="84">
        <v>18</v>
      </c>
      <c r="I158" s="12">
        <f t="shared" si="41"/>
        <v>686.185</v>
      </c>
      <c r="J158" s="28">
        <f t="shared" si="42"/>
        <v>46.26</v>
      </c>
      <c r="K158" s="50">
        <f t="shared" si="43"/>
        <v>732.4449999999999</v>
      </c>
      <c r="L158" s="159"/>
    </row>
    <row r="159" spans="1:12" ht="29.25" customHeight="1">
      <c r="A159" s="45" t="s">
        <v>190</v>
      </c>
      <c r="B159" s="43" t="s">
        <v>560</v>
      </c>
      <c r="C159" s="29" t="s">
        <v>561</v>
      </c>
      <c r="D159" s="36" t="s">
        <v>102</v>
      </c>
      <c r="E159" s="29">
        <v>25827</v>
      </c>
      <c r="F159" s="36" t="s">
        <v>102</v>
      </c>
      <c r="G159" s="84">
        <f t="shared" si="40"/>
        <v>499</v>
      </c>
      <c r="H159" s="84">
        <v>36</v>
      </c>
      <c r="I159" s="12">
        <f t="shared" si="41"/>
        <v>293.911</v>
      </c>
      <c r="J159" s="28">
        <f t="shared" si="42"/>
        <v>92.52</v>
      </c>
      <c r="K159" s="50">
        <f t="shared" si="43"/>
        <v>386.431</v>
      </c>
      <c r="L159" s="159"/>
    </row>
    <row r="160" spans="1:12" ht="29.25" customHeight="1">
      <c r="A160" s="45" t="s">
        <v>191</v>
      </c>
      <c r="B160" s="43" t="s">
        <v>562</v>
      </c>
      <c r="C160" s="29" t="s">
        <v>563</v>
      </c>
      <c r="D160" s="36" t="s">
        <v>102</v>
      </c>
      <c r="E160" s="29">
        <v>39761</v>
      </c>
      <c r="F160" s="36" t="s">
        <v>102</v>
      </c>
      <c r="G160" s="84">
        <f t="shared" si="40"/>
        <v>1787</v>
      </c>
      <c r="H160" s="84">
        <v>36</v>
      </c>
      <c r="I160" s="12">
        <f t="shared" si="41"/>
        <v>1052.543</v>
      </c>
      <c r="J160" s="28">
        <f t="shared" si="42"/>
        <v>92.52</v>
      </c>
      <c r="K160" s="50">
        <f t="shared" si="43"/>
        <v>1145.0629999999999</v>
      </c>
      <c r="L160" s="159"/>
    </row>
    <row r="161" spans="1:12" ht="29.25" customHeight="1">
      <c r="A161" s="45" t="s">
        <v>192</v>
      </c>
      <c r="B161" s="43" t="s">
        <v>558</v>
      </c>
      <c r="C161" s="29" t="s">
        <v>564</v>
      </c>
      <c r="D161" s="36" t="s">
        <v>102</v>
      </c>
      <c r="E161" s="29">
        <v>13949</v>
      </c>
      <c r="F161" s="36" t="s">
        <v>102</v>
      </c>
      <c r="G161" s="84">
        <f t="shared" si="40"/>
        <v>645</v>
      </c>
      <c r="H161" s="84">
        <v>36</v>
      </c>
      <c r="I161" s="12">
        <f t="shared" si="41"/>
        <v>379.905</v>
      </c>
      <c r="J161" s="28">
        <f t="shared" si="42"/>
        <v>92.52</v>
      </c>
      <c r="K161" s="50">
        <f t="shared" si="43"/>
        <v>472.42499999999995</v>
      </c>
      <c r="L161" s="159"/>
    </row>
    <row r="162" spans="1:12" ht="29.25" customHeight="1">
      <c r="A162" s="45" t="s">
        <v>193</v>
      </c>
      <c r="B162" s="43" t="s">
        <v>565</v>
      </c>
      <c r="C162" s="29" t="s">
        <v>566</v>
      </c>
      <c r="D162" s="36" t="s">
        <v>42</v>
      </c>
      <c r="E162" s="29">
        <v>38802</v>
      </c>
      <c r="F162" s="36" t="s">
        <v>42</v>
      </c>
      <c r="G162" s="84">
        <f t="shared" si="40"/>
        <v>380</v>
      </c>
      <c r="H162" s="84">
        <v>18</v>
      </c>
      <c r="I162" s="12">
        <f t="shared" si="41"/>
        <v>223.82</v>
      </c>
      <c r="J162" s="28">
        <f t="shared" si="42"/>
        <v>46.26</v>
      </c>
      <c r="K162" s="50">
        <f t="shared" si="43"/>
        <v>270.08</v>
      </c>
      <c r="L162" s="159"/>
    </row>
    <row r="163" spans="1:12" ht="29.25" customHeight="1">
      <c r="A163" s="45" t="s">
        <v>194</v>
      </c>
      <c r="B163" s="43" t="s">
        <v>567</v>
      </c>
      <c r="C163" s="29" t="s">
        <v>568</v>
      </c>
      <c r="D163" s="36" t="s">
        <v>102</v>
      </c>
      <c r="E163" s="29">
        <v>21512</v>
      </c>
      <c r="F163" s="36" t="s">
        <v>102</v>
      </c>
      <c r="G163" s="84">
        <f t="shared" si="40"/>
        <v>737</v>
      </c>
      <c r="H163" s="84">
        <v>36</v>
      </c>
      <c r="I163" s="12">
        <f t="shared" si="41"/>
        <v>434.09299999999996</v>
      </c>
      <c r="J163" s="28">
        <f t="shared" si="42"/>
        <v>92.52</v>
      </c>
      <c r="K163" s="50">
        <f t="shared" si="43"/>
        <v>526.6129999999999</v>
      </c>
      <c r="L163" s="159"/>
    </row>
    <row r="164" spans="1:12" ht="29.25" customHeight="1">
      <c r="A164" s="45" t="s">
        <v>195</v>
      </c>
      <c r="B164" s="43" t="s">
        <v>569</v>
      </c>
      <c r="C164" s="29" t="s">
        <v>570</v>
      </c>
      <c r="D164" s="36" t="s">
        <v>102</v>
      </c>
      <c r="E164" s="29">
        <v>20502</v>
      </c>
      <c r="F164" s="36" t="s">
        <v>102</v>
      </c>
      <c r="G164" s="84">
        <f t="shared" si="40"/>
        <v>986</v>
      </c>
      <c r="H164" s="84">
        <v>36</v>
      </c>
      <c r="I164" s="12">
        <f t="shared" si="41"/>
        <v>580.754</v>
      </c>
      <c r="J164" s="28">
        <f t="shared" si="42"/>
        <v>92.52</v>
      </c>
      <c r="K164" s="50">
        <f t="shared" si="43"/>
        <v>673.274</v>
      </c>
      <c r="L164" s="159"/>
    </row>
    <row r="165" spans="1:12" ht="29.25" customHeight="1">
      <c r="A165" s="146" t="s">
        <v>39</v>
      </c>
      <c r="B165" s="146"/>
      <c r="C165" s="47"/>
      <c r="D165" s="44"/>
      <c r="E165" s="47"/>
      <c r="F165" s="45"/>
      <c r="G165" s="83"/>
      <c r="H165" s="89"/>
      <c r="I165" s="48"/>
      <c r="J165" s="48"/>
      <c r="K165" s="50"/>
      <c r="L165" s="159"/>
    </row>
    <row r="166" spans="1:12" ht="25.5">
      <c r="A166" s="161" t="s">
        <v>101</v>
      </c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3"/>
    </row>
    <row r="167" spans="1:12" ht="24" customHeight="1">
      <c r="A167" s="163" t="s">
        <v>27</v>
      </c>
      <c r="B167" s="163"/>
      <c r="C167" s="147" t="s">
        <v>67</v>
      </c>
      <c r="D167" s="148"/>
      <c r="E167" s="148"/>
      <c r="F167" s="148"/>
      <c r="G167" s="148"/>
      <c r="H167" s="148"/>
      <c r="J167" s="164"/>
      <c r="K167" s="164"/>
      <c r="L167" s="164"/>
    </row>
    <row r="168" spans="1:12" ht="29.25" customHeight="1">
      <c r="A168" s="160" t="s">
        <v>28</v>
      </c>
      <c r="B168" s="157" t="s">
        <v>29</v>
      </c>
      <c r="C168" s="160" t="s">
        <v>382</v>
      </c>
      <c r="D168" s="160"/>
      <c r="E168" s="160" t="s">
        <v>251</v>
      </c>
      <c r="F168" s="160"/>
      <c r="G168" s="158" t="s">
        <v>32</v>
      </c>
      <c r="H168" s="158"/>
      <c r="I168" s="158" t="s">
        <v>33</v>
      </c>
      <c r="J168" s="158"/>
      <c r="K168" s="158"/>
      <c r="L168" s="157" t="s">
        <v>34</v>
      </c>
    </row>
    <row r="169" spans="1:12" ht="29.25" customHeight="1">
      <c r="A169" s="160"/>
      <c r="B169" s="157"/>
      <c r="C169" s="29" t="s">
        <v>35</v>
      </c>
      <c r="D169" s="44" t="s">
        <v>36</v>
      </c>
      <c r="E169" s="29" t="s">
        <v>35</v>
      </c>
      <c r="F169" s="36" t="s">
        <v>36</v>
      </c>
      <c r="G169" s="81" t="s">
        <v>35</v>
      </c>
      <c r="H169" s="86" t="s">
        <v>36</v>
      </c>
      <c r="I169" s="28" t="s">
        <v>37</v>
      </c>
      <c r="J169" s="28" t="s">
        <v>38</v>
      </c>
      <c r="K169" s="28" t="s">
        <v>39</v>
      </c>
      <c r="L169" s="157"/>
    </row>
    <row r="170" spans="1:12" ht="29.25" customHeight="1">
      <c r="A170" s="45" t="s">
        <v>571</v>
      </c>
      <c r="B170" s="43" t="s">
        <v>572</v>
      </c>
      <c r="C170" s="29" t="s">
        <v>573</v>
      </c>
      <c r="D170" s="36" t="s">
        <v>102</v>
      </c>
      <c r="E170" s="29">
        <v>43764</v>
      </c>
      <c r="F170" s="36" t="s">
        <v>102</v>
      </c>
      <c r="G170" s="84">
        <f>E170-C170</f>
        <v>1270</v>
      </c>
      <c r="H170" s="84">
        <v>36</v>
      </c>
      <c r="I170" s="12">
        <f>G170*0.589</f>
        <v>748.03</v>
      </c>
      <c r="J170" s="28">
        <f>H170*2.57</f>
        <v>92.52</v>
      </c>
      <c r="K170" s="50">
        <f>J170+I170</f>
        <v>840.55</v>
      </c>
      <c r="L170" s="159" t="s">
        <v>68</v>
      </c>
    </row>
    <row r="171" spans="1:12" ht="29.25" customHeight="1">
      <c r="A171" s="45" t="s">
        <v>574</v>
      </c>
      <c r="B171" s="43" t="s">
        <v>575</v>
      </c>
      <c r="C171" s="29" t="s">
        <v>576</v>
      </c>
      <c r="D171" s="36" t="s">
        <v>102</v>
      </c>
      <c r="E171" s="29">
        <v>29129</v>
      </c>
      <c r="F171" s="36" t="s">
        <v>102</v>
      </c>
      <c r="G171" s="84">
        <f aca="true" t="shared" si="44" ref="G171:G179">E171-C171</f>
        <v>1399</v>
      </c>
      <c r="H171" s="84">
        <v>36</v>
      </c>
      <c r="I171" s="12">
        <f aca="true" t="shared" si="45" ref="I171:I179">G171*0.589</f>
        <v>824.011</v>
      </c>
      <c r="J171" s="28">
        <f aca="true" t="shared" si="46" ref="J171:J179">H171*2.57</f>
        <v>92.52</v>
      </c>
      <c r="K171" s="50">
        <f aca="true" t="shared" si="47" ref="K171:K179">J171+I171</f>
        <v>916.531</v>
      </c>
      <c r="L171" s="159"/>
    </row>
    <row r="172" spans="1:12" ht="29.25" customHeight="1">
      <c r="A172" s="45" t="s">
        <v>196</v>
      </c>
      <c r="B172" s="43" t="s">
        <v>577</v>
      </c>
      <c r="C172" s="29" t="s">
        <v>578</v>
      </c>
      <c r="D172" s="36" t="s">
        <v>42</v>
      </c>
      <c r="E172" s="29">
        <v>19876</v>
      </c>
      <c r="F172" s="36" t="s">
        <v>42</v>
      </c>
      <c r="G172" s="84">
        <f t="shared" si="44"/>
        <v>560</v>
      </c>
      <c r="H172" s="84">
        <v>18</v>
      </c>
      <c r="I172" s="12">
        <f t="shared" si="45"/>
        <v>329.84</v>
      </c>
      <c r="J172" s="28">
        <f t="shared" si="46"/>
        <v>46.26</v>
      </c>
      <c r="K172" s="50">
        <f t="shared" si="47"/>
        <v>376.09999999999997</v>
      </c>
      <c r="L172" s="159"/>
    </row>
    <row r="173" spans="1:12" ht="29.25" customHeight="1">
      <c r="A173" s="45" t="s">
        <v>197</v>
      </c>
      <c r="B173" s="43" t="s">
        <v>579</v>
      </c>
      <c r="C173" s="29" t="s">
        <v>580</v>
      </c>
      <c r="D173" s="36" t="s">
        <v>42</v>
      </c>
      <c r="E173" s="29">
        <v>3842</v>
      </c>
      <c r="F173" s="36" t="s">
        <v>1489</v>
      </c>
      <c r="G173" s="84">
        <f t="shared" si="44"/>
        <v>1</v>
      </c>
      <c r="H173" s="84">
        <v>0</v>
      </c>
      <c r="I173" s="12">
        <f t="shared" si="45"/>
        <v>0.589</v>
      </c>
      <c r="J173" s="28">
        <f t="shared" si="46"/>
        <v>0</v>
      </c>
      <c r="K173" s="50">
        <f t="shared" si="47"/>
        <v>0.589</v>
      </c>
      <c r="L173" s="159"/>
    </row>
    <row r="174" spans="1:12" ht="29.25" customHeight="1">
      <c r="A174" s="45" t="s">
        <v>198</v>
      </c>
      <c r="B174" s="43" t="s">
        <v>581</v>
      </c>
      <c r="C174" s="29" t="s">
        <v>582</v>
      </c>
      <c r="D174" s="36" t="s">
        <v>41</v>
      </c>
      <c r="E174" s="29">
        <v>36200</v>
      </c>
      <c r="F174" s="36" t="s">
        <v>41</v>
      </c>
      <c r="G174" s="84">
        <f t="shared" si="44"/>
        <v>1744</v>
      </c>
      <c r="H174" s="84">
        <v>54</v>
      </c>
      <c r="I174" s="12">
        <f t="shared" si="45"/>
        <v>1027.216</v>
      </c>
      <c r="J174" s="28">
        <f t="shared" si="46"/>
        <v>138.78</v>
      </c>
      <c r="K174" s="50">
        <f t="shared" si="47"/>
        <v>1165.9959999999999</v>
      </c>
      <c r="L174" s="159"/>
    </row>
    <row r="175" spans="1:12" ht="29.25" customHeight="1">
      <c r="A175" s="45" t="s">
        <v>199</v>
      </c>
      <c r="B175" s="43" t="s">
        <v>389</v>
      </c>
      <c r="C175" s="29" t="s">
        <v>583</v>
      </c>
      <c r="D175" s="36" t="s">
        <v>102</v>
      </c>
      <c r="E175" s="29">
        <v>17938</v>
      </c>
      <c r="F175" s="36" t="s">
        <v>102</v>
      </c>
      <c r="G175" s="84">
        <f t="shared" si="44"/>
        <v>1171</v>
      </c>
      <c r="H175" s="84">
        <v>36</v>
      </c>
      <c r="I175" s="12">
        <f t="shared" si="45"/>
        <v>689.7189999999999</v>
      </c>
      <c r="J175" s="28">
        <f t="shared" si="46"/>
        <v>92.52</v>
      </c>
      <c r="K175" s="50">
        <f t="shared" si="47"/>
        <v>782.2389999999999</v>
      </c>
      <c r="L175" s="159"/>
    </row>
    <row r="176" spans="1:12" ht="29.25" customHeight="1">
      <c r="A176" s="45" t="s">
        <v>200</v>
      </c>
      <c r="B176" s="43" t="s">
        <v>356</v>
      </c>
      <c r="C176" s="29" t="s">
        <v>357</v>
      </c>
      <c r="D176" s="36" t="s">
        <v>42</v>
      </c>
      <c r="E176" s="30">
        <v>20524</v>
      </c>
      <c r="F176" s="36" t="s">
        <v>42</v>
      </c>
      <c r="G176" s="84">
        <f t="shared" si="44"/>
        <v>176</v>
      </c>
      <c r="H176" s="84">
        <v>18</v>
      </c>
      <c r="I176" s="12">
        <f t="shared" si="45"/>
        <v>103.66399999999999</v>
      </c>
      <c r="J176" s="28">
        <f t="shared" si="46"/>
        <v>46.26</v>
      </c>
      <c r="K176" s="50">
        <f t="shared" si="47"/>
        <v>149.92399999999998</v>
      </c>
      <c r="L176" s="159"/>
    </row>
    <row r="177" spans="1:12" ht="29.25" customHeight="1">
      <c r="A177" s="45" t="s">
        <v>201</v>
      </c>
      <c r="B177" s="43" t="s">
        <v>584</v>
      </c>
      <c r="C177" s="29" t="s">
        <v>585</v>
      </c>
      <c r="D177" s="36" t="s">
        <v>102</v>
      </c>
      <c r="E177" s="29">
        <v>41202</v>
      </c>
      <c r="F177" s="36" t="s">
        <v>102</v>
      </c>
      <c r="G177" s="84">
        <f t="shared" si="44"/>
        <v>1334</v>
      </c>
      <c r="H177" s="84">
        <v>36</v>
      </c>
      <c r="I177" s="12">
        <f t="shared" si="45"/>
        <v>785.726</v>
      </c>
      <c r="J177" s="28">
        <f t="shared" si="46"/>
        <v>92.52</v>
      </c>
      <c r="K177" s="50">
        <f t="shared" si="47"/>
        <v>878.246</v>
      </c>
      <c r="L177" s="159"/>
    </row>
    <row r="178" spans="1:12" ht="29.25" customHeight="1">
      <c r="A178" s="45" t="s">
        <v>202</v>
      </c>
      <c r="B178" s="43" t="s">
        <v>586</v>
      </c>
      <c r="C178" s="29" t="s">
        <v>587</v>
      </c>
      <c r="D178" s="36" t="s">
        <v>102</v>
      </c>
      <c r="E178" s="29">
        <v>35859</v>
      </c>
      <c r="F178" s="36" t="s">
        <v>102</v>
      </c>
      <c r="G178" s="84">
        <f t="shared" si="44"/>
        <v>591</v>
      </c>
      <c r="H178" s="84">
        <v>36</v>
      </c>
      <c r="I178" s="12">
        <f t="shared" si="45"/>
        <v>348.099</v>
      </c>
      <c r="J178" s="28">
        <f t="shared" si="46"/>
        <v>92.52</v>
      </c>
      <c r="K178" s="50">
        <f t="shared" si="47"/>
        <v>440.61899999999997</v>
      </c>
      <c r="L178" s="159"/>
    </row>
    <row r="179" spans="1:12" ht="29.25" customHeight="1">
      <c r="A179" s="45" t="s">
        <v>203</v>
      </c>
      <c r="B179" s="43" t="s">
        <v>588</v>
      </c>
      <c r="C179" s="29" t="s">
        <v>589</v>
      </c>
      <c r="D179" s="36" t="s">
        <v>102</v>
      </c>
      <c r="E179" s="29">
        <v>39523</v>
      </c>
      <c r="F179" s="36" t="s">
        <v>102</v>
      </c>
      <c r="G179" s="84">
        <f t="shared" si="44"/>
        <v>2357</v>
      </c>
      <c r="H179" s="84">
        <v>36</v>
      </c>
      <c r="I179" s="12">
        <f t="shared" si="45"/>
        <v>1388.273</v>
      </c>
      <c r="J179" s="28">
        <f t="shared" si="46"/>
        <v>92.52</v>
      </c>
      <c r="K179" s="50">
        <f t="shared" si="47"/>
        <v>1480.793</v>
      </c>
      <c r="L179" s="159"/>
    </row>
    <row r="180" spans="1:12" ht="29.25" customHeight="1">
      <c r="A180" s="146" t="s">
        <v>39</v>
      </c>
      <c r="B180" s="146"/>
      <c r="C180" s="47"/>
      <c r="D180" s="44"/>
      <c r="E180" s="47"/>
      <c r="F180" s="45"/>
      <c r="G180" s="83"/>
      <c r="H180" s="89"/>
      <c r="I180" s="48"/>
      <c r="J180" s="48"/>
      <c r="K180" s="50"/>
      <c r="L180" s="159"/>
    </row>
    <row r="181" spans="1:12" ht="25.5">
      <c r="A181" s="161" t="s">
        <v>101</v>
      </c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3"/>
    </row>
    <row r="182" spans="1:12" ht="24" customHeight="1">
      <c r="A182" s="163" t="s">
        <v>27</v>
      </c>
      <c r="B182" s="163"/>
      <c r="C182" s="147" t="s">
        <v>67</v>
      </c>
      <c r="D182" s="148"/>
      <c r="E182" s="148"/>
      <c r="F182" s="148"/>
      <c r="G182" s="148"/>
      <c r="H182" s="148"/>
      <c r="J182" s="164"/>
      <c r="K182" s="164"/>
      <c r="L182" s="164"/>
    </row>
    <row r="183" spans="1:12" ht="29.25" customHeight="1">
      <c r="A183" s="160" t="s">
        <v>28</v>
      </c>
      <c r="B183" s="157" t="s">
        <v>29</v>
      </c>
      <c r="C183" s="160" t="s">
        <v>382</v>
      </c>
      <c r="D183" s="160"/>
      <c r="E183" s="160" t="s">
        <v>251</v>
      </c>
      <c r="F183" s="160"/>
      <c r="G183" s="149" t="s">
        <v>32</v>
      </c>
      <c r="H183" s="158"/>
      <c r="I183" s="158" t="s">
        <v>33</v>
      </c>
      <c r="J183" s="158"/>
      <c r="K183" s="158"/>
      <c r="L183" s="157" t="s">
        <v>34</v>
      </c>
    </row>
    <row r="184" spans="1:12" ht="29.25" customHeight="1">
      <c r="A184" s="160"/>
      <c r="B184" s="157"/>
      <c r="C184" s="29" t="s">
        <v>35</v>
      </c>
      <c r="D184" s="44" t="s">
        <v>36</v>
      </c>
      <c r="E184" s="29" t="s">
        <v>35</v>
      </c>
      <c r="F184" s="36" t="s">
        <v>36</v>
      </c>
      <c r="G184" s="81" t="s">
        <v>35</v>
      </c>
      <c r="H184" s="86" t="s">
        <v>36</v>
      </c>
      <c r="I184" s="28" t="s">
        <v>37</v>
      </c>
      <c r="J184" s="28" t="s">
        <v>38</v>
      </c>
      <c r="K184" s="28" t="s">
        <v>39</v>
      </c>
      <c r="L184" s="157"/>
    </row>
    <row r="185" spans="1:12" ht="29.25" customHeight="1">
      <c r="A185" s="45" t="s">
        <v>590</v>
      </c>
      <c r="B185" s="43" t="s">
        <v>591</v>
      </c>
      <c r="C185" s="29">
        <v>35372</v>
      </c>
      <c r="D185" s="18" t="s">
        <v>102</v>
      </c>
      <c r="E185" s="29">
        <v>36323</v>
      </c>
      <c r="F185" s="18" t="s">
        <v>102</v>
      </c>
      <c r="G185" s="82">
        <f>E185-C185</f>
        <v>951</v>
      </c>
      <c r="H185" s="84">
        <v>36</v>
      </c>
      <c r="I185" s="12">
        <f>G185*0.589</f>
        <v>560.139</v>
      </c>
      <c r="J185" s="28">
        <f>H185*2.57</f>
        <v>92.52</v>
      </c>
      <c r="K185" s="50">
        <f>J185+I185</f>
        <v>652.659</v>
      </c>
      <c r="L185" s="159" t="s">
        <v>68</v>
      </c>
    </row>
    <row r="186" spans="1:12" ht="29.25" customHeight="1">
      <c r="A186" s="45" t="s">
        <v>592</v>
      </c>
      <c r="B186" s="43" t="s">
        <v>593</v>
      </c>
      <c r="C186" s="29">
        <v>14409</v>
      </c>
      <c r="D186" s="18" t="s">
        <v>102</v>
      </c>
      <c r="E186" s="29">
        <v>14776</v>
      </c>
      <c r="F186" s="18" t="s">
        <v>102</v>
      </c>
      <c r="G186" s="82">
        <f aca="true" t="shared" si="48" ref="G186:G194">E186-C186</f>
        <v>367</v>
      </c>
      <c r="H186" s="84">
        <v>36</v>
      </c>
      <c r="I186" s="12">
        <f aca="true" t="shared" si="49" ref="I186:I194">G186*0.589</f>
        <v>216.16299999999998</v>
      </c>
      <c r="J186" s="28">
        <f aca="true" t="shared" si="50" ref="J186:J194">H186*2.57</f>
        <v>92.52</v>
      </c>
      <c r="K186" s="50">
        <f aca="true" t="shared" si="51" ref="K186:K194">J186+I186</f>
        <v>308.683</v>
      </c>
      <c r="L186" s="159"/>
    </row>
    <row r="187" spans="1:12" ht="29.25" customHeight="1">
      <c r="A187" s="45" t="s">
        <v>204</v>
      </c>
      <c r="B187" s="43" t="s">
        <v>594</v>
      </c>
      <c r="C187" s="29" t="s">
        <v>595</v>
      </c>
      <c r="D187" s="18" t="s">
        <v>102</v>
      </c>
      <c r="E187" s="29">
        <v>38548</v>
      </c>
      <c r="F187" s="18" t="s">
        <v>102</v>
      </c>
      <c r="G187" s="82">
        <f t="shared" si="48"/>
        <v>1461</v>
      </c>
      <c r="H187" s="84">
        <v>36</v>
      </c>
      <c r="I187" s="12">
        <f t="shared" si="49"/>
        <v>860.529</v>
      </c>
      <c r="J187" s="28">
        <f t="shared" si="50"/>
        <v>92.52</v>
      </c>
      <c r="K187" s="50">
        <f t="shared" si="51"/>
        <v>953.049</v>
      </c>
      <c r="L187" s="159"/>
    </row>
    <row r="188" spans="1:12" ht="29.25" customHeight="1">
      <c r="A188" s="45" t="s">
        <v>205</v>
      </c>
      <c r="B188" s="43" t="s">
        <v>596</v>
      </c>
      <c r="C188" s="29" t="s">
        <v>597</v>
      </c>
      <c r="D188" s="36" t="s">
        <v>912</v>
      </c>
      <c r="E188" s="29">
        <v>12289</v>
      </c>
      <c r="F188" s="36" t="s">
        <v>912</v>
      </c>
      <c r="G188" s="82">
        <f t="shared" si="48"/>
        <v>0</v>
      </c>
      <c r="H188" s="84">
        <v>0</v>
      </c>
      <c r="I188" s="12">
        <f t="shared" si="49"/>
        <v>0</v>
      </c>
      <c r="J188" s="28">
        <f t="shared" si="50"/>
        <v>0</v>
      </c>
      <c r="K188" s="50">
        <f t="shared" si="51"/>
        <v>0</v>
      </c>
      <c r="L188" s="159"/>
    </row>
    <row r="189" spans="1:12" ht="29.25" customHeight="1">
      <c r="A189" s="45" t="s">
        <v>206</v>
      </c>
      <c r="B189" s="43" t="s">
        <v>598</v>
      </c>
      <c r="C189" s="29" t="s">
        <v>599</v>
      </c>
      <c r="D189" s="18" t="s">
        <v>102</v>
      </c>
      <c r="E189" s="29">
        <v>19956</v>
      </c>
      <c r="F189" s="18" t="s">
        <v>102</v>
      </c>
      <c r="G189" s="82">
        <f t="shared" si="48"/>
        <v>1979</v>
      </c>
      <c r="H189" s="84">
        <v>36</v>
      </c>
      <c r="I189" s="12">
        <f t="shared" si="49"/>
        <v>1165.6309999999999</v>
      </c>
      <c r="J189" s="28">
        <f t="shared" si="50"/>
        <v>92.52</v>
      </c>
      <c r="K189" s="50">
        <f t="shared" si="51"/>
        <v>1258.1509999999998</v>
      </c>
      <c r="L189" s="159"/>
    </row>
    <row r="190" spans="1:12" ht="29.25" customHeight="1">
      <c r="A190" s="45" t="s">
        <v>207</v>
      </c>
      <c r="B190" s="43" t="s">
        <v>600</v>
      </c>
      <c r="C190" s="29" t="s">
        <v>601</v>
      </c>
      <c r="D190" s="18" t="s">
        <v>102</v>
      </c>
      <c r="E190" s="29">
        <v>16919</v>
      </c>
      <c r="F190" s="18" t="s">
        <v>102</v>
      </c>
      <c r="G190" s="82">
        <f t="shared" si="48"/>
        <v>943</v>
      </c>
      <c r="H190" s="84">
        <v>36</v>
      </c>
      <c r="I190" s="12">
        <f t="shared" si="49"/>
        <v>555.427</v>
      </c>
      <c r="J190" s="28">
        <f t="shared" si="50"/>
        <v>92.52</v>
      </c>
      <c r="K190" s="50">
        <f t="shared" si="51"/>
        <v>647.947</v>
      </c>
      <c r="L190" s="159"/>
    </row>
    <row r="191" spans="1:12" ht="29.25" customHeight="1">
      <c r="A191" s="45" t="s">
        <v>208</v>
      </c>
      <c r="B191" s="43" t="s">
        <v>602</v>
      </c>
      <c r="C191" s="29" t="s">
        <v>603</v>
      </c>
      <c r="D191" s="36" t="s">
        <v>102</v>
      </c>
      <c r="E191" s="29">
        <v>17667</v>
      </c>
      <c r="F191" s="36" t="s">
        <v>102</v>
      </c>
      <c r="G191" s="82">
        <f t="shared" si="48"/>
        <v>676</v>
      </c>
      <c r="H191" s="84">
        <v>36</v>
      </c>
      <c r="I191" s="12">
        <f t="shared" si="49"/>
        <v>398.164</v>
      </c>
      <c r="J191" s="28">
        <f t="shared" si="50"/>
        <v>92.52</v>
      </c>
      <c r="K191" s="50">
        <f t="shared" si="51"/>
        <v>490.68399999999997</v>
      </c>
      <c r="L191" s="159"/>
    </row>
    <row r="192" spans="1:12" ht="29.25" customHeight="1">
      <c r="A192" s="45" t="s">
        <v>209</v>
      </c>
      <c r="B192" s="43" t="s">
        <v>604</v>
      </c>
      <c r="C192" s="29">
        <v>14722</v>
      </c>
      <c r="D192" s="18" t="s">
        <v>42</v>
      </c>
      <c r="E192" s="29">
        <v>16141</v>
      </c>
      <c r="F192" s="18" t="s">
        <v>42</v>
      </c>
      <c r="G192" s="82">
        <f t="shared" si="48"/>
        <v>1419</v>
      </c>
      <c r="H192" s="84">
        <v>18</v>
      </c>
      <c r="I192" s="12">
        <f t="shared" si="49"/>
        <v>835.7909999999999</v>
      </c>
      <c r="J192" s="28">
        <f t="shared" si="50"/>
        <v>46.26</v>
      </c>
      <c r="K192" s="50">
        <f t="shared" si="51"/>
        <v>882.0509999999999</v>
      </c>
      <c r="L192" s="159"/>
    </row>
    <row r="193" spans="1:12" ht="29.25" customHeight="1">
      <c r="A193" s="45" t="s">
        <v>210</v>
      </c>
      <c r="B193" s="43" t="s">
        <v>359</v>
      </c>
      <c r="C193" s="29" t="s">
        <v>360</v>
      </c>
      <c r="D193" s="36" t="s">
        <v>381</v>
      </c>
      <c r="E193" s="30">
        <v>43691</v>
      </c>
      <c r="F193" s="36" t="s">
        <v>912</v>
      </c>
      <c r="G193" s="82">
        <f t="shared" si="48"/>
        <v>1</v>
      </c>
      <c r="H193" s="84">
        <v>0</v>
      </c>
      <c r="I193" s="12">
        <f t="shared" si="49"/>
        <v>0.589</v>
      </c>
      <c r="J193" s="28">
        <f t="shared" si="50"/>
        <v>0</v>
      </c>
      <c r="K193" s="50">
        <f t="shared" si="51"/>
        <v>0.589</v>
      </c>
      <c r="L193" s="159"/>
    </row>
    <row r="194" spans="1:12" ht="29.25" customHeight="1">
      <c r="A194" s="45" t="s">
        <v>211</v>
      </c>
      <c r="B194" s="43" t="s">
        <v>605</v>
      </c>
      <c r="C194" s="29" t="s">
        <v>606</v>
      </c>
      <c r="D194" s="36" t="s">
        <v>102</v>
      </c>
      <c r="E194" s="29">
        <v>39328</v>
      </c>
      <c r="F194" s="36" t="s">
        <v>102</v>
      </c>
      <c r="G194" s="82">
        <f t="shared" si="48"/>
        <v>678</v>
      </c>
      <c r="H194" s="84">
        <v>36</v>
      </c>
      <c r="I194" s="12">
        <f t="shared" si="49"/>
        <v>399.342</v>
      </c>
      <c r="J194" s="28">
        <f t="shared" si="50"/>
        <v>92.52</v>
      </c>
      <c r="K194" s="50">
        <f t="shared" si="51"/>
        <v>491.86199999999997</v>
      </c>
      <c r="L194" s="159"/>
    </row>
    <row r="195" spans="1:12" ht="29.25" customHeight="1">
      <c r="A195" s="146" t="s">
        <v>39</v>
      </c>
      <c r="B195" s="146"/>
      <c r="C195" s="47"/>
      <c r="D195" s="44"/>
      <c r="E195" s="47"/>
      <c r="F195" s="45"/>
      <c r="G195" s="83"/>
      <c r="H195" s="89"/>
      <c r="I195" s="48"/>
      <c r="J195" s="48"/>
      <c r="K195" s="50"/>
      <c r="L195" s="159"/>
    </row>
    <row r="196" spans="1:12" ht="25.5">
      <c r="A196" s="161" t="s">
        <v>101</v>
      </c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3"/>
    </row>
    <row r="197" spans="1:12" ht="24" customHeight="1">
      <c r="A197" s="163" t="s">
        <v>27</v>
      </c>
      <c r="B197" s="163"/>
      <c r="C197" s="147" t="s">
        <v>67</v>
      </c>
      <c r="D197" s="148"/>
      <c r="E197" s="148"/>
      <c r="F197" s="148"/>
      <c r="G197" s="148"/>
      <c r="H197" s="148"/>
      <c r="J197" s="164"/>
      <c r="K197" s="164"/>
      <c r="L197" s="164"/>
    </row>
    <row r="198" spans="1:12" ht="29.25" customHeight="1">
      <c r="A198" s="160" t="s">
        <v>28</v>
      </c>
      <c r="B198" s="157" t="s">
        <v>29</v>
      </c>
      <c r="C198" s="160" t="s">
        <v>382</v>
      </c>
      <c r="D198" s="160"/>
      <c r="E198" s="160" t="s">
        <v>251</v>
      </c>
      <c r="F198" s="160"/>
      <c r="G198" s="158" t="s">
        <v>32</v>
      </c>
      <c r="H198" s="158"/>
      <c r="I198" s="158" t="s">
        <v>33</v>
      </c>
      <c r="J198" s="158"/>
      <c r="K198" s="158"/>
      <c r="L198" s="157" t="s">
        <v>34</v>
      </c>
    </row>
    <row r="199" spans="1:12" ht="29.25" customHeight="1">
      <c r="A199" s="160"/>
      <c r="B199" s="157"/>
      <c r="C199" s="29" t="s">
        <v>35</v>
      </c>
      <c r="D199" s="44" t="s">
        <v>36</v>
      </c>
      <c r="E199" s="29" t="s">
        <v>35</v>
      </c>
      <c r="F199" s="36" t="s">
        <v>36</v>
      </c>
      <c r="G199" s="81" t="s">
        <v>35</v>
      </c>
      <c r="H199" s="86" t="s">
        <v>36</v>
      </c>
      <c r="I199" s="28" t="s">
        <v>37</v>
      </c>
      <c r="J199" s="28" t="s">
        <v>38</v>
      </c>
      <c r="K199" s="28" t="s">
        <v>39</v>
      </c>
      <c r="L199" s="157"/>
    </row>
    <row r="200" spans="1:12" ht="29.25" customHeight="1">
      <c r="A200" s="45" t="s">
        <v>607</v>
      </c>
      <c r="B200" s="43" t="s">
        <v>608</v>
      </c>
      <c r="C200" s="29" t="s">
        <v>609</v>
      </c>
      <c r="D200" s="36" t="s">
        <v>102</v>
      </c>
      <c r="E200" s="29">
        <v>18156</v>
      </c>
      <c r="F200" s="36" t="s">
        <v>102</v>
      </c>
      <c r="G200" s="84">
        <f>E200-C200</f>
        <v>956</v>
      </c>
      <c r="H200" s="84">
        <v>36</v>
      </c>
      <c r="I200" s="12">
        <f>G200*0.589</f>
        <v>563.084</v>
      </c>
      <c r="J200" s="28">
        <f>H200*2.57</f>
        <v>92.52</v>
      </c>
      <c r="K200" s="50">
        <f>J200+I200</f>
        <v>655.6039999999999</v>
      </c>
      <c r="L200" s="159" t="s">
        <v>68</v>
      </c>
    </row>
    <row r="201" spans="1:12" ht="29.25" customHeight="1">
      <c r="A201" s="45" t="s">
        <v>610</v>
      </c>
      <c r="B201" s="43" t="s">
        <v>611</v>
      </c>
      <c r="C201" s="29" t="s">
        <v>612</v>
      </c>
      <c r="D201" s="36" t="s">
        <v>102</v>
      </c>
      <c r="E201" s="29">
        <v>23696</v>
      </c>
      <c r="F201" s="36" t="s">
        <v>102</v>
      </c>
      <c r="G201" s="84">
        <f aca="true" t="shared" si="52" ref="G201:G209">E201-C201</f>
        <v>1203</v>
      </c>
      <c r="H201" s="84">
        <v>36</v>
      </c>
      <c r="I201" s="12">
        <f aca="true" t="shared" si="53" ref="I201:I209">G201*0.589</f>
        <v>708.567</v>
      </c>
      <c r="J201" s="28">
        <f aca="true" t="shared" si="54" ref="J201:J209">H201*2.57</f>
        <v>92.52</v>
      </c>
      <c r="K201" s="213">
        <f aca="true" t="shared" si="55" ref="K201:K209">J201+I201</f>
        <v>801.087</v>
      </c>
      <c r="L201" s="159"/>
    </row>
    <row r="202" spans="1:12" ht="29.25" customHeight="1">
      <c r="A202" s="45" t="s">
        <v>212</v>
      </c>
      <c r="B202" s="43" t="s">
        <v>613</v>
      </c>
      <c r="C202" s="29" t="s">
        <v>614</v>
      </c>
      <c r="D202" s="36" t="s">
        <v>102</v>
      </c>
      <c r="E202" s="29">
        <v>40141</v>
      </c>
      <c r="F202" s="36" t="s">
        <v>102</v>
      </c>
      <c r="G202" s="84">
        <f t="shared" si="52"/>
        <v>943</v>
      </c>
      <c r="H202" s="84">
        <v>36</v>
      </c>
      <c r="I202" s="12">
        <f t="shared" si="53"/>
        <v>555.427</v>
      </c>
      <c r="J202" s="28">
        <f t="shared" si="54"/>
        <v>92.52</v>
      </c>
      <c r="K202" s="50">
        <f t="shared" si="55"/>
        <v>647.947</v>
      </c>
      <c r="L202" s="159"/>
    </row>
    <row r="203" spans="1:12" ht="29.25" customHeight="1">
      <c r="A203" s="45" t="s">
        <v>213</v>
      </c>
      <c r="B203" s="43" t="s">
        <v>615</v>
      </c>
      <c r="C203" s="29" t="s">
        <v>616</v>
      </c>
      <c r="D203" s="36" t="s">
        <v>42</v>
      </c>
      <c r="E203" s="29">
        <v>34092</v>
      </c>
      <c r="F203" s="36" t="s">
        <v>42</v>
      </c>
      <c r="G203" s="84">
        <f t="shared" si="52"/>
        <v>168</v>
      </c>
      <c r="H203" s="84">
        <v>18</v>
      </c>
      <c r="I203" s="12">
        <f t="shared" si="53"/>
        <v>98.952</v>
      </c>
      <c r="J203" s="28">
        <f t="shared" si="54"/>
        <v>46.26</v>
      </c>
      <c r="K203" s="50">
        <f t="shared" si="55"/>
        <v>145.212</v>
      </c>
      <c r="L203" s="159"/>
    </row>
    <row r="204" spans="1:12" ht="29.25" customHeight="1">
      <c r="A204" s="45" t="s">
        <v>214</v>
      </c>
      <c r="B204" s="43" t="s">
        <v>617</v>
      </c>
      <c r="C204" s="29" t="s">
        <v>618</v>
      </c>
      <c r="D204" s="36" t="s">
        <v>102</v>
      </c>
      <c r="E204" s="29">
        <v>25774</v>
      </c>
      <c r="F204" s="36" t="s">
        <v>102</v>
      </c>
      <c r="G204" s="84">
        <f t="shared" si="52"/>
        <v>1258</v>
      </c>
      <c r="H204" s="84">
        <v>36</v>
      </c>
      <c r="I204" s="12">
        <f t="shared" si="53"/>
        <v>740.962</v>
      </c>
      <c r="J204" s="28">
        <f t="shared" si="54"/>
        <v>92.52</v>
      </c>
      <c r="K204" s="50">
        <f t="shared" si="55"/>
        <v>833.482</v>
      </c>
      <c r="L204" s="159"/>
    </row>
    <row r="205" spans="1:12" ht="29.25" customHeight="1">
      <c r="A205" s="45" t="s">
        <v>215</v>
      </c>
      <c r="B205" s="43" t="s">
        <v>619</v>
      </c>
      <c r="C205" s="29" t="s">
        <v>620</v>
      </c>
      <c r="D205" s="36" t="s">
        <v>102</v>
      </c>
      <c r="E205" s="29">
        <v>25423</v>
      </c>
      <c r="F205" s="36" t="s">
        <v>102</v>
      </c>
      <c r="G205" s="84">
        <f t="shared" si="52"/>
        <v>972</v>
      </c>
      <c r="H205" s="84">
        <v>36</v>
      </c>
      <c r="I205" s="12">
        <f t="shared" si="53"/>
        <v>572.5079999999999</v>
      </c>
      <c r="J205" s="28">
        <f t="shared" si="54"/>
        <v>92.52</v>
      </c>
      <c r="K205" s="50">
        <f t="shared" si="55"/>
        <v>665.0279999999999</v>
      </c>
      <c r="L205" s="159"/>
    </row>
    <row r="206" spans="1:12" ht="29.25" customHeight="1">
      <c r="A206" s="45" t="s">
        <v>925</v>
      </c>
      <c r="B206" s="43" t="s">
        <v>926</v>
      </c>
      <c r="C206" s="29">
        <v>15931</v>
      </c>
      <c r="D206" s="36" t="s">
        <v>42</v>
      </c>
      <c r="E206" s="30">
        <v>16826</v>
      </c>
      <c r="F206" s="36" t="s">
        <v>42</v>
      </c>
      <c r="G206" s="84">
        <f t="shared" si="52"/>
        <v>895</v>
      </c>
      <c r="H206" s="84">
        <v>18</v>
      </c>
      <c r="I206" s="12">
        <f t="shared" si="53"/>
        <v>527.155</v>
      </c>
      <c r="J206" s="28">
        <f t="shared" si="54"/>
        <v>46.26</v>
      </c>
      <c r="K206" s="50">
        <f t="shared" si="55"/>
        <v>573.415</v>
      </c>
      <c r="L206" s="159"/>
    </row>
    <row r="207" spans="1:12" ht="29.25" customHeight="1">
      <c r="A207" s="45" t="s">
        <v>216</v>
      </c>
      <c r="B207" s="43" t="s">
        <v>621</v>
      </c>
      <c r="C207" s="29" t="s">
        <v>622</v>
      </c>
      <c r="D207" s="36" t="s">
        <v>102</v>
      </c>
      <c r="E207" s="29">
        <v>14182</v>
      </c>
      <c r="F207" s="36" t="s">
        <v>102</v>
      </c>
      <c r="G207" s="84">
        <f t="shared" si="52"/>
        <v>444</v>
      </c>
      <c r="H207" s="84">
        <v>36</v>
      </c>
      <c r="I207" s="12">
        <f t="shared" si="53"/>
        <v>261.51599999999996</v>
      </c>
      <c r="J207" s="28">
        <f t="shared" si="54"/>
        <v>92.52</v>
      </c>
      <c r="K207" s="50">
        <f t="shared" si="55"/>
        <v>354.03599999999994</v>
      </c>
      <c r="L207" s="159"/>
    </row>
    <row r="208" spans="1:12" ht="29.25" customHeight="1">
      <c r="A208" s="45" t="s">
        <v>217</v>
      </c>
      <c r="B208" s="43" t="s">
        <v>924</v>
      </c>
      <c r="C208" s="29">
        <v>346</v>
      </c>
      <c r="D208" s="18" t="s">
        <v>102</v>
      </c>
      <c r="E208" s="29">
        <v>2800</v>
      </c>
      <c r="F208" s="18" t="s">
        <v>102</v>
      </c>
      <c r="G208" s="84">
        <f t="shared" si="52"/>
        <v>2454</v>
      </c>
      <c r="H208" s="84">
        <v>36</v>
      </c>
      <c r="I208" s="12">
        <f t="shared" si="53"/>
        <v>1445.406</v>
      </c>
      <c r="J208" s="28">
        <f t="shared" si="54"/>
        <v>92.52</v>
      </c>
      <c r="K208" s="50">
        <f t="shared" si="55"/>
        <v>1537.926</v>
      </c>
      <c r="L208" s="159"/>
    </row>
    <row r="209" spans="1:12" ht="29.25" customHeight="1">
      <c r="A209" s="45" t="s">
        <v>218</v>
      </c>
      <c r="B209" s="43" t="s">
        <v>623</v>
      </c>
      <c r="C209" s="29" t="s">
        <v>624</v>
      </c>
      <c r="D209" s="36" t="s">
        <v>42</v>
      </c>
      <c r="E209" s="29">
        <v>41842</v>
      </c>
      <c r="F209" s="36" t="s">
        <v>42</v>
      </c>
      <c r="G209" s="84">
        <f t="shared" si="52"/>
        <v>629</v>
      </c>
      <c r="H209" s="84">
        <v>18</v>
      </c>
      <c r="I209" s="12">
        <f t="shared" si="53"/>
        <v>370.481</v>
      </c>
      <c r="J209" s="28">
        <f t="shared" si="54"/>
        <v>46.26</v>
      </c>
      <c r="K209" s="50">
        <f t="shared" si="55"/>
        <v>416.741</v>
      </c>
      <c r="L209" s="159"/>
    </row>
    <row r="210" spans="1:12" ht="29.25" customHeight="1">
      <c r="A210" s="146" t="s">
        <v>39</v>
      </c>
      <c r="B210" s="146"/>
      <c r="C210" s="47"/>
      <c r="D210" s="44"/>
      <c r="E210" s="47"/>
      <c r="F210" s="45"/>
      <c r="G210" s="83"/>
      <c r="H210" s="89"/>
      <c r="I210" s="48"/>
      <c r="J210" s="48"/>
      <c r="K210" s="50"/>
      <c r="L210" s="159"/>
    </row>
    <row r="211" spans="1:12" ht="25.5">
      <c r="A211" s="161" t="s">
        <v>101</v>
      </c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3"/>
    </row>
    <row r="212" spans="1:12" ht="24" customHeight="1">
      <c r="A212" s="163" t="s">
        <v>27</v>
      </c>
      <c r="B212" s="163"/>
      <c r="C212" s="147" t="s">
        <v>67</v>
      </c>
      <c r="D212" s="148"/>
      <c r="E212" s="148"/>
      <c r="F212" s="148"/>
      <c r="G212" s="148"/>
      <c r="H212" s="148"/>
      <c r="J212" s="164"/>
      <c r="K212" s="164"/>
      <c r="L212" s="164"/>
    </row>
    <row r="213" spans="1:12" ht="29.25" customHeight="1">
      <c r="A213" s="160" t="s">
        <v>28</v>
      </c>
      <c r="B213" s="157" t="s">
        <v>29</v>
      </c>
      <c r="C213" s="160" t="s">
        <v>382</v>
      </c>
      <c r="D213" s="160"/>
      <c r="E213" s="160" t="s">
        <v>251</v>
      </c>
      <c r="F213" s="160"/>
      <c r="G213" s="158" t="s">
        <v>32</v>
      </c>
      <c r="H213" s="158"/>
      <c r="I213" s="158" t="s">
        <v>33</v>
      </c>
      <c r="J213" s="158"/>
      <c r="K213" s="158"/>
      <c r="L213" s="157" t="s">
        <v>34</v>
      </c>
    </row>
    <row r="214" spans="1:12" ht="29.25" customHeight="1">
      <c r="A214" s="160"/>
      <c r="B214" s="157"/>
      <c r="C214" s="29" t="s">
        <v>35</v>
      </c>
      <c r="D214" s="44" t="s">
        <v>36</v>
      </c>
      <c r="E214" s="29" t="s">
        <v>35</v>
      </c>
      <c r="F214" s="36" t="s">
        <v>36</v>
      </c>
      <c r="G214" s="81" t="s">
        <v>35</v>
      </c>
      <c r="H214" s="86" t="s">
        <v>36</v>
      </c>
      <c r="I214" s="28" t="s">
        <v>37</v>
      </c>
      <c r="J214" s="28" t="s">
        <v>38</v>
      </c>
      <c r="K214" s="28" t="s">
        <v>39</v>
      </c>
      <c r="L214" s="157"/>
    </row>
    <row r="215" spans="1:12" ht="29.25" customHeight="1">
      <c r="A215" s="45" t="s">
        <v>625</v>
      </c>
      <c r="B215" s="43" t="s">
        <v>626</v>
      </c>
      <c r="C215" s="29" t="s">
        <v>627</v>
      </c>
      <c r="D215" s="36" t="s">
        <v>102</v>
      </c>
      <c r="E215" s="29">
        <v>26613</v>
      </c>
      <c r="F215" s="36" t="s">
        <v>102</v>
      </c>
      <c r="G215" s="84">
        <f>E215-C215</f>
        <v>1090</v>
      </c>
      <c r="H215" s="84">
        <v>36</v>
      </c>
      <c r="I215" s="12">
        <f>G215*0.589</f>
        <v>642.01</v>
      </c>
      <c r="J215" s="28">
        <f>H215*2.57</f>
        <v>92.52</v>
      </c>
      <c r="K215" s="50">
        <f>J215+I215</f>
        <v>734.53</v>
      </c>
      <c r="L215" s="159" t="s">
        <v>68</v>
      </c>
    </row>
    <row r="216" spans="1:12" ht="29.25" customHeight="1">
      <c r="A216" s="45" t="s">
        <v>628</v>
      </c>
      <c r="B216" s="43" t="s">
        <v>629</v>
      </c>
      <c r="C216" s="29" t="s">
        <v>630</v>
      </c>
      <c r="D216" s="36" t="s">
        <v>42</v>
      </c>
      <c r="E216" s="29">
        <v>8815</v>
      </c>
      <c r="F216" s="36" t="s">
        <v>42</v>
      </c>
      <c r="G216" s="84">
        <f aca="true" t="shared" si="56" ref="G216:G224">E216-C216</f>
        <v>969</v>
      </c>
      <c r="H216" s="84">
        <v>18</v>
      </c>
      <c r="I216" s="12">
        <f aca="true" t="shared" si="57" ref="I216:I224">G216*0.589</f>
        <v>570.741</v>
      </c>
      <c r="J216" s="28">
        <f aca="true" t="shared" si="58" ref="J216:J224">H216*2.57</f>
        <v>46.26</v>
      </c>
      <c r="K216" s="50">
        <f aca="true" t="shared" si="59" ref="K216:K224">J216+I216</f>
        <v>617.001</v>
      </c>
      <c r="L216" s="159"/>
    </row>
    <row r="217" spans="1:12" ht="29.25" customHeight="1">
      <c r="A217" s="45" t="s">
        <v>219</v>
      </c>
      <c r="B217" s="43" t="s">
        <v>631</v>
      </c>
      <c r="C217" s="29" t="s">
        <v>632</v>
      </c>
      <c r="D217" s="36" t="s">
        <v>102</v>
      </c>
      <c r="E217" s="29">
        <v>17532</v>
      </c>
      <c r="F217" s="36" t="s">
        <v>102</v>
      </c>
      <c r="G217" s="84">
        <f t="shared" si="56"/>
        <v>456</v>
      </c>
      <c r="H217" s="84">
        <v>36</v>
      </c>
      <c r="I217" s="12">
        <f t="shared" si="57"/>
        <v>268.584</v>
      </c>
      <c r="J217" s="28">
        <f t="shared" si="58"/>
        <v>92.52</v>
      </c>
      <c r="K217" s="50">
        <f t="shared" si="59"/>
        <v>361.104</v>
      </c>
      <c r="L217" s="159"/>
    </row>
    <row r="218" spans="1:12" ht="29.25" customHeight="1">
      <c r="A218" s="45" t="s">
        <v>220</v>
      </c>
      <c r="B218" s="43" t="s">
        <v>633</v>
      </c>
      <c r="C218" s="29" t="s">
        <v>634</v>
      </c>
      <c r="D218" s="36" t="s">
        <v>635</v>
      </c>
      <c r="E218" s="29">
        <v>3138</v>
      </c>
      <c r="F218" s="36" t="s">
        <v>1490</v>
      </c>
      <c r="G218" s="84">
        <f t="shared" si="56"/>
        <v>385</v>
      </c>
      <c r="H218" s="84">
        <f>F218-D218</f>
        <v>6</v>
      </c>
      <c r="I218" s="12">
        <f t="shared" si="57"/>
        <v>226.765</v>
      </c>
      <c r="J218" s="28">
        <f t="shared" si="58"/>
        <v>15.419999999999998</v>
      </c>
      <c r="K218" s="50">
        <f t="shared" si="59"/>
        <v>242.18499999999997</v>
      </c>
      <c r="L218" s="159"/>
    </row>
    <row r="219" spans="1:12" ht="29.25" customHeight="1">
      <c r="A219" s="45" t="s">
        <v>221</v>
      </c>
      <c r="B219" s="43" t="s">
        <v>636</v>
      </c>
      <c r="C219" s="29" t="s">
        <v>637</v>
      </c>
      <c r="D219" s="36" t="s">
        <v>102</v>
      </c>
      <c r="E219" s="29">
        <v>33093</v>
      </c>
      <c r="F219" s="36" t="s">
        <v>102</v>
      </c>
      <c r="G219" s="84">
        <f t="shared" si="56"/>
        <v>1707</v>
      </c>
      <c r="H219" s="84">
        <v>36</v>
      </c>
      <c r="I219" s="12">
        <f t="shared" si="57"/>
        <v>1005.423</v>
      </c>
      <c r="J219" s="28">
        <f t="shared" si="58"/>
        <v>92.52</v>
      </c>
      <c r="K219" s="50">
        <f t="shared" si="59"/>
        <v>1097.943</v>
      </c>
      <c r="L219" s="159"/>
    </row>
    <row r="220" spans="1:12" ht="29.25" customHeight="1">
      <c r="A220" s="45" t="s">
        <v>222</v>
      </c>
      <c r="B220" s="43" t="s">
        <v>638</v>
      </c>
      <c r="C220" s="29" t="s">
        <v>639</v>
      </c>
      <c r="D220" s="36" t="s">
        <v>102</v>
      </c>
      <c r="E220" s="29">
        <v>22940</v>
      </c>
      <c r="F220" s="36" t="s">
        <v>102</v>
      </c>
      <c r="G220" s="84">
        <f t="shared" si="56"/>
        <v>1585</v>
      </c>
      <c r="H220" s="84">
        <v>36</v>
      </c>
      <c r="I220" s="12">
        <f t="shared" si="57"/>
        <v>933.5649999999999</v>
      </c>
      <c r="J220" s="28">
        <f t="shared" si="58"/>
        <v>92.52</v>
      </c>
      <c r="K220" s="50">
        <f t="shared" si="59"/>
        <v>1026.085</v>
      </c>
      <c r="L220" s="159"/>
    </row>
    <row r="221" spans="1:12" ht="29.25" customHeight="1">
      <c r="A221" s="45" t="s">
        <v>223</v>
      </c>
      <c r="B221" s="43" t="s">
        <v>640</v>
      </c>
      <c r="C221" s="29" t="s">
        <v>641</v>
      </c>
      <c r="D221" s="36" t="s">
        <v>102</v>
      </c>
      <c r="E221" s="29">
        <v>20826</v>
      </c>
      <c r="F221" s="36" t="s">
        <v>102</v>
      </c>
      <c r="G221" s="84">
        <f t="shared" si="56"/>
        <v>968</v>
      </c>
      <c r="H221" s="84">
        <v>36</v>
      </c>
      <c r="I221" s="12">
        <f t="shared" si="57"/>
        <v>570.1519999999999</v>
      </c>
      <c r="J221" s="28">
        <f t="shared" si="58"/>
        <v>92.52</v>
      </c>
      <c r="K221" s="50">
        <f t="shared" si="59"/>
        <v>662.6719999999999</v>
      </c>
      <c r="L221" s="159"/>
    </row>
    <row r="222" spans="1:12" ht="29.25" customHeight="1">
      <c r="A222" s="45" t="s">
        <v>224</v>
      </c>
      <c r="B222" s="43" t="s">
        <v>642</v>
      </c>
      <c r="C222" s="29" t="s">
        <v>643</v>
      </c>
      <c r="D222" s="36" t="s">
        <v>102</v>
      </c>
      <c r="E222" s="29">
        <v>22132</v>
      </c>
      <c r="F222" s="36" t="s">
        <v>102</v>
      </c>
      <c r="G222" s="84">
        <f t="shared" si="56"/>
        <v>855</v>
      </c>
      <c r="H222" s="84">
        <v>36</v>
      </c>
      <c r="I222" s="12">
        <f t="shared" si="57"/>
        <v>503.59499999999997</v>
      </c>
      <c r="J222" s="28">
        <f t="shared" si="58"/>
        <v>92.52</v>
      </c>
      <c r="K222" s="50">
        <f t="shared" si="59"/>
        <v>596.115</v>
      </c>
      <c r="L222" s="159"/>
    </row>
    <row r="223" spans="1:12" ht="29.25" customHeight="1">
      <c r="A223" s="45" t="s">
        <v>225</v>
      </c>
      <c r="B223" s="43" t="s">
        <v>644</v>
      </c>
      <c r="C223" s="29">
        <v>35267</v>
      </c>
      <c r="D223" s="18" t="s">
        <v>42</v>
      </c>
      <c r="E223" s="29">
        <v>37313</v>
      </c>
      <c r="F223" s="18" t="s">
        <v>42</v>
      </c>
      <c r="G223" s="84">
        <f t="shared" si="56"/>
        <v>2046</v>
      </c>
      <c r="H223" s="84">
        <v>18</v>
      </c>
      <c r="I223" s="12">
        <f t="shared" si="57"/>
        <v>1205.0939999999998</v>
      </c>
      <c r="J223" s="28">
        <f t="shared" si="58"/>
        <v>46.26</v>
      </c>
      <c r="K223" s="50">
        <f t="shared" si="59"/>
        <v>1251.3539999999998</v>
      </c>
      <c r="L223" s="159"/>
    </row>
    <row r="224" spans="1:12" ht="29.25" customHeight="1">
      <c r="A224" s="45" t="s">
        <v>226</v>
      </c>
      <c r="B224" s="43" t="s">
        <v>645</v>
      </c>
      <c r="C224" s="29" t="s">
        <v>646</v>
      </c>
      <c r="D224" s="36" t="s">
        <v>102</v>
      </c>
      <c r="E224" s="29">
        <v>21617</v>
      </c>
      <c r="F224" s="36" t="s">
        <v>102</v>
      </c>
      <c r="G224" s="84">
        <f t="shared" si="56"/>
        <v>33</v>
      </c>
      <c r="H224" s="84">
        <v>36</v>
      </c>
      <c r="I224" s="12">
        <f t="shared" si="57"/>
        <v>19.436999999999998</v>
      </c>
      <c r="J224" s="28">
        <f t="shared" si="58"/>
        <v>92.52</v>
      </c>
      <c r="K224" s="50">
        <f t="shared" si="59"/>
        <v>111.957</v>
      </c>
      <c r="L224" s="159"/>
    </row>
    <row r="225" spans="1:12" ht="29.25" customHeight="1">
      <c r="A225" s="146" t="s">
        <v>39</v>
      </c>
      <c r="B225" s="146"/>
      <c r="C225" s="47"/>
      <c r="D225" s="44"/>
      <c r="E225" s="47"/>
      <c r="F225" s="45"/>
      <c r="G225" s="83"/>
      <c r="H225" s="89"/>
      <c r="I225" s="48"/>
      <c r="J225" s="48"/>
      <c r="K225" s="50"/>
      <c r="L225" s="159"/>
    </row>
    <row r="226" spans="1:12" ht="25.5">
      <c r="A226" s="161" t="s">
        <v>101</v>
      </c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3"/>
    </row>
    <row r="227" spans="1:12" ht="24" customHeight="1">
      <c r="A227" s="163" t="s">
        <v>27</v>
      </c>
      <c r="B227" s="163"/>
      <c r="C227" s="147" t="s">
        <v>67</v>
      </c>
      <c r="D227" s="148"/>
      <c r="E227" s="148"/>
      <c r="F227" s="148"/>
      <c r="G227" s="148"/>
      <c r="H227" s="148"/>
      <c r="J227" s="164"/>
      <c r="K227" s="164"/>
      <c r="L227" s="164"/>
    </row>
    <row r="228" spans="1:12" ht="29.25" customHeight="1">
      <c r="A228" s="160" t="s">
        <v>28</v>
      </c>
      <c r="B228" s="157" t="s">
        <v>29</v>
      </c>
      <c r="C228" s="160" t="s">
        <v>382</v>
      </c>
      <c r="D228" s="160"/>
      <c r="E228" s="160" t="s">
        <v>251</v>
      </c>
      <c r="F228" s="160"/>
      <c r="G228" s="158" t="s">
        <v>32</v>
      </c>
      <c r="H228" s="158"/>
      <c r="I228" s="158" t="s">
        <v>33</v>
      </c>
      <c r="J228" s="158"/>
      <c r="K228" s="158"/>
      <c r="L228" s="157" t="s">
        <v>34</v>
      </c>
    </row>
    <row r="229" spans="1:12" ht="29.25" customHeight="1">
      <c r="A229" s="160"/>
      <c r="B229" s="157"/>
      <c r="C229" s="29" t="s">
        <v>35</v>
      </c>
      <c r="D229" s="44" t="s">
        <v>36</v>
      </c>
      <c r="E229" s="29" t="s">
        <v>35</v>
      </c>
      <c r="F229" s="36" t="s">
        <v>36</v>
      </c>
      <c r="G229" s="81" t="s">
        <v>35</v>
      </c>
      <c r="H229" s="86" t="s">
        <v>36</v>
      </c>
      <c r="I229" s="28" t="s">
        <v>37</v>
      </c>
      <c r="J229" s="28" t="s">
        <v>38</v>
      </c>
      <c r="K229" s="28" t="s">
        <v>39</v>
      </c>
      <c r="L229" s="157"/>
    </row>
    <row r="230" spans="1:12" ht="29.25" customHeight="1">
      <c r="A230" s="45" t="s">
        <v>647</v>
      </c>
      <c r="B230" s="43" t="s">
        <v>648</v>
      </c>
      <c r="C230" s="29" t="s">
        <v>649</v>
      </c>
      <c r="D230" s="36" t="s">
        <v>42</v>
      </c>
      <c r="E230" s="29">
        <v>15832</v>
      </c>
      <c r="F230" s="36" t="s">
        <v>42</v>
      </c>
      <c r="G230" s="84">
        <f>E230-C230</f>
        <v>362</v>
      </c>
      <c r="H230" s="84">
        <v>18</v>
      </c>
      <c r="I230" s="12">
        <f>G230*0.589</f>
        <v>213.218</v>
      </c>
      <c r="J230" s="28">
        <f>H230*2.57</f>
        <v>46.26</v>
      </c>
      <c r="K230" s="50">
        <f>J230+I230</f>
        <v>259.478</v>
      </c>
      <c r="L230" s="159" t="s">
        <v>68</v>
      </c>
    </row>
    <row r="231" spans="1:12" ht="29.25" customHeight="1">
      <c r="A231" s="45" t="s">
        <v>650</v>
      </c>
      <c r="B231" s="43" t="s">
        <v>651</v>
      </c>
      <c r="C231" s="29" t="s">
        <v>652</v>
      </c>
      <c r="D231" s="36" t="s">
        <v>102</v>
      </c>
      <c r="E231" s="29">
        <v>16340</v>
      </c>
      <c r="F231" s="36" t="s">
        <v>102</v>
      </c>
      <c r="G231" s="84">
        <f aca="true" t="shared" si="60" ref="G231:G239">E231-C231</f>
        <v>1799</v>
      </c>
      <c r="H231" s="84">
        <v>36</v>
      </c>
      <c r="I231" s="12">
        <f aca="true" t="shared" si="61" ref="I231:I239">G231*0.589</f>
        <v>1059.6109999999999</v>
      </c>
      <c r="J231" s="28">
        <f aca="true" t="shared" si="62" ref="J231:J239">H231*2.57</f>
        <v>92.52</v>
      </c>
      <c r="K231" s="50">
        <f aca="true" t="shared" si="63" ref="K231:K239">J231+I231</f>
        <v>1152.1309999999999</v>
      </c>
      <c r="L231" s="159"/>
    </row>
    <row r="232" spans="1:12" ht="29.25" customHeight="1">
      <c r="A232" s="45" t="s">
        <v>227</v>
      </c>
      <c r="B232" s="43" t="s">
        <v>653</v>
      </c>
      <c r="C232" s="29" t="s">
        <v>654</v>
      </c>
      <c r="D232" s="36" t="s">
        <v>42</v>
      </c>
      <c r="E232" s="29">
        <v>12867</v>
      </c>
      <c r="F232" s="36" t="s">
        <v>42</v>
      </c>
      <c r="G232" s="84">
        <f t="shared" si="60"/>
        <v>441</v>
      </c>
      <c r="H232" s="84">
        <v>18</v>
      </c>
      <c r="I232" s="12">
        <f t="shared" si="61"/>
        <v>259.74899999999997</v>
      </c>
      <c r="J232" s="28">
        <f t="shared" si="62"/>
        <v>46.26</v>
      </c>
      <c r="K232" s="50">
        <f t="shared" si="63"/>
        <v>306.00899999999996</v>
      </c>
      <c r="L232" s="159"/>
    </row>
    <row r="233" spans="1:12" ht="29.25" customHeight="1">
      <c r="A233" s="45" t="s">
        <v>228</v>
      </c>
      <c r="B233" s="43" t="s">
        <v>655</v>
      </c>
      <c r="C233" s="29" t="s">
        <v>656</v>
      </c>
      <c r="D233" s="18" t="s">
        <v>102</v>
      </c>
      <c r="E233" s="29">
        <v>7653</v>
      </c>
      <c r="F233" s="18" t="s">
        <v>102</v>
      </c>
      <c r="G233" s="84">
        <f t="shared" si="60"/>
        <v>327</v>
      </c>
      <c r="H233" s="84">
        <v>36</v>
      </c>
      <c r="I233" s="12">
        <f t="shared" si="61"/>
        <v>192.60299999999998</v>
      </c>
      <c r="J233" s="28">
        <f t="shared" si="62"/>
        <v>92.52</v>
      </c>
      <c r="K233" s="50">
        <f t="shared" si="63"/>
        <v>285.123</v>
      </c>
      <c r="L233" s="159"/>
    </row>
    <row r="234" spans="1:12" ht="29.25" customHeight="1">
      <c r="A234" s="45" t="s">
        <v>229</v>
      </c>
      <c r="B234" s="43" t="s">
        <v>657</v>
      </c>
      <c r="C234" s="29" t="s">
        <v>658</v>
      </c>
      <c r="D234" s="18">
        <v>1802</v>
      </c>
      <c r="E234" s="29">
        <v>32039</v>
      </c>
      <c r="F234" s="18">
        <v>1838</v>
      </c>
      <c r="G234" s="84">
        <f t="shared" si="60"/>
        <v>1200</v>
      </c>
      <c r="H234" s="84">
        <f>F234-D234</f>
        <v>36</v>
      </c>
      <c r="I234" s="12">
        <f t="shared" si="61"/>
        <v>706.8</v>
      </c>
      <c r="J234" s="28">
        <f t="shared" si="62"/>
        <v>92.52</v>
      </c>
      <c r="K234" s="50">
        <f t="shared" si="63"/>
        <v>799.3199999999999</v>
      </c>
      <c r="L234" s="159"/>
    </row>
    <row r="235" spans="1:12" ht="29.25" customHeight="1">
      <c r="A235" s="45" t="s">
        <v>230</v>
      </c>
      <c r="B235" s="43" t="s">
        <v>659</v>
      </c>
      <c r="C235" s="29" t="s">
        <v>660</v>
      </c>
      <c r="D235" s="36" t="s">
        <v>912</v>
      </c>
      <c r="E235" s="29">
        <v>3211</v>
      </c>
      <c r="F235" s="36" t="s">
        <v>912</v>
      </c>
      <c r="G235" s="84">
        <f t="shared" si="60"/>
        <v>0</v>
      </c>
      <c r="H235" s="84">
        <v>0</v>
      </c>
      <c r="I235" s="12">
        <f t="shared" si="61"/>
        <v>0</v>
      </c>
      <c r="J235" s="28">
        <f t="shared" si="62"/>
        <v>0</v>
      </c>
      <c r="K235" s="50">
        <f t="shared" si="63"/>
        <v>0</v>
      </c>
      <c r="L235" s="159"/>
    </row>
    <row r="236" spans="1:12" ht="29.25" customHeight="1">
      <c r="A236" s="45" t="s">
        <v>231</v>
      </c>
      <c r="B236" s="43" t="s">
        <v>661</v>
      </c>
      <c r="C236" s="29" t="s">
        <v>662</v>
      </c>
      <c r="D236" s="36" t="s">
        <v>42</v>
      </c>
      <c r="E236" s="29">
        <v>15494</v>
      </c>
      <c r="F236" s="36" t="s">
        <v>42</v>
      </c>
      <c r="G236" s="84">
        <f t="shared" si="60"/>
        <v>509</v>
      </c>
      <c r="H236" s="84">
        <v>18</v>
      </c>
      <c r="I236" s="12">
        <f t="shared" si="61"/>
        <v>299.801</v>
      </c>
      <c r="J236" s="28">
        <f t="shared" si="62"/>
        <v>46.26</v>
      </c>
      <c r="K236" s="50">
        <f t="shared" si="63"/>
        <v>346.061</v>
      </c>
      <c r="L236" s="159"/>
    </row>
    <row r="237" spans="1:12" ht="29.25" customHeight="1">
      <c r="A237" s="45" t="s">
        <v>232</v>
      </c>
      <c r="B237" s="43" t="s">
        <v>663</v>
      </c>
      <c r="C237" s="29" t="s">
        <v>664</v>
      </c>
      <c r="D237" s="36" t="s">
        <v>102</v>
      </c>
      <c r="E237" s="29">
        <v>27050</v>
      </c>
      <c r="F237" s="36" t="s">
        <v>102</v>
      </c>
      <c r="G237" s="84">
        <f t="shared" si="60"/>
        <v>766</v>
      </c>
      <c r="H237" s="84">
        <v>36</v>
      </c>
      <c r="I237" s="12">
        <f t="shared" si="61"/>
        <v>451.174</v>
      </c>
      <c r="J237" s="28">
        <f t="shared" si="62"/>
        <v>92.52</v>
      </c>
      <c r="K237" s="50">
        <f t="shared" si="63"/>
        <v>543.694</v>
      </c>
      <c r="L237" s="159"/>
    </row>
    <row r="238" spans="1:12" ht="29.25" customHeight="1">
      <c r="A238" s="45" t="s">
        <v>233</v>
      </c>
      <c r="B238" s="43" t="s">
        <v>665</v>
      </c>
      <c r="C238" s="29" t="s">
        <v>666</v>
      </c>
      <c r="D238" s="36" t="s">
        <v>102</v>
      </c>
      <c r="E238" s="29">
        <v>21282</v>
      </c>
      <c r="F238" s="36" t="s">
        <v>102</v>
      </c>
      <c r="G238" s="84">
        <f t="shared" si="60"/>
        <v>705</v>
      </c>
      <c r="H238" s="84">
        <v>36</v>
      </c>
      <c r="I238" s="12">
        <f t="shared" si="61"/>
        <v>415.245</v>
      </c>
      <c r="J238" s="28">
        <f t="shared" si="62"/>
        <v>92.52</v>
      </c>
      <c r="K238" s="50">
        <f t="shared" si="63"/>
        <v>507.765</v>
      </c>
      <c r="L238" s="159"/>
    </row>
    <row r="239" spans="1:12" ht="29.25" customHeight="1">
      <c r="A239" s="45" t="s">
        <v>234</v>
      </c>
      <c r="B239" s="43" t="s">
        <v>667</v>
      </c>
      <c r="C239" s="29">
        <v>27577</v>
      </c>
      <c r="D239" s="18" t="s">
        <v>102</v>
      </c>
      <c r="E239" s="29">
        <v>28524</v>
      </c>
      <c r="F239" s="18" t="s">
        <v>102</v>
      </c>
      <c r="G239" s="84">
        <f t="shared" si="60"/>
        <v>947</v>
      </c>
      <c r="H239" s="84">
        <v>36</v>
      </c>
      <c r="I239" s="12">
        <f t="shared" si="61"/>
        <v>557.783</v>
      </c>
      <c r="J239" s="28">
        <f t="shared" si="62"/>
        <v>92.52</v>
      </c>
      <c r="K239" s="50">
        <f t="shared" si="63"/>
        <v>650.303</v>
      </c>
      <c r="L239" s="159"/>
    </row>
    <row r="240" spans="1:12" ht="29.25" customHeight="1">
      <c r="A240" s="146" t="s">
        <v>39</v>
      </c>
      <c r="B240" s="146"/>
      <c r="C240" s="47"/>
      <c r="D240" s="44"/>
      <c r="E240" s="47"/>
      <c r="F240" s="45"/>
      <c r="G240" s="83"/>
      <c r="H240" s="89"/>
      <c r="I240" s="48"/>
      <c r="J240" s="48"/>
      <c r="K240" s="50"/>
      <c r="L240" s="159"/>
    </row>
    <row r="241" spans="1:12" ht="25.5">
      <c r="A241" s="161" t="s">
        <v>101</v>
      </c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3"/>
    </row>
    <row r="242" spans="1:12" ht="24" customHeight="1">
      <c r="A242" s="163" t="s">
        <v>27</v>
      </c>
      <c r="B242" s="163"/>
      <c r="C242" s="147" t="s">
        <v>67</v>
      </c>
      <c r="D242" s="148"/>
      <c r="E242" s="148"/>
      <c r="F242" s="148"/>
      <c r="G242" s="148"/>
      <c r="H242" s="148"/>
      <c r="J242" s="164"/>
      <c r="K242" s="164"/>
      <c r="L242" s="164"/>
    </row>
    <row r="243" spans="1:12" ht="29.25" customHeight="1">
      <c r="A243" s="160" t="s">
        <v>28</v>
      </c>
      <c r="B243" s="157" t="s">
        <v>29</v>
      </c>
      <c r="C243" s="160" t="s">
        <v>382</v>
      </c>
      <c r="D243" s="160"/>
      <c r="E243" s="160" t="s">
        <v>251</v>
      </c>
      <c r="F243" s="160"/>
      <c r="G243" s="158" t="s">
        <v>32</v>
      </c>
      <c r="H243" s="158"/>
      <c r="I243" s="158" t="s">
        <v>33</v>
      </c>
      <c r="J243" s="158"/>
      <c r="K243" s="158"/>
      <c r="L243" s="157" t="s">
        <v>34</v>
      </c>
    </row>
    <row r="244" spans="1:12" ht="29.25" customHeight="1">
      <c r="A244" s="160"/>
      <c r="B244" s="157"/>
      <c r="C244" s="29" t="s">
        <v>35</v>
      </c>
      <c r="D244" s="44" t="s">
        <v>36</v>
      </c>
      <c r="E244" s="29" t="s">
        <v>35</v>
      </c>
      <c r="F244" s="36" t="s">
        <v>36</v>
      </c>
      <c r="G244" s="81" t="s">
        <v>35</v>
      </c>
      <c r="H244" s="86" t="s">
        <v>36</v>
      </c>
      <c r="I244" s="28" t="s">
        <v>37</v>
      </c>
      <c r="J244" s="28" t="s">
        <v>38</v>
      </c>
      <c r="K244" s="28" t="s">
        <v>39</v>
      </c>
      <c r="L244" s="157"/>
    </row>
    <row r="245" spans="1:12" ht="29.25" customHeight="1">
      <c r="A245" s="45" t="s">
        <v>668</v>
      </c>
      <c r="B245" s="43" t="s">
        <v>669</v>
      </c>
      <c r="C245" s="29">
        <v>56471</v>
      </c>
      <c r="D245" s="49" t="s">
        <v>41</v>
      </c>
      <c r="E245" s="29">
        <v>60849</v>
      </c>
      <c r="F245" s="18" t="s">
        <v>41</v>
      </c>
      <c r="G245" s="84">
        <f>E245-C245</f>
        <v>4378</v>
      </c>
      <c r="H245" s="84">
        <v>54</v>
      </c>
      <c r="I245" s="12">
        <f>G245*0.589</f>
        <v>2578.642</v>
      </c>
      <c r="J245" s="28">
        <f>H245*2.57</f>
        <v>138.78</v>
      </c>
      <c r="K245" s="50">
        <f>J245+I245</f>
        <v>2717.422</v>
      </c>
      <c r="L245" s="159" t="s">
        <v>68</v>
      </c>
    </row>
    <row r="246" spans="1:12" ht="29.25" customHeight="1">
      <c r="A246" s="45" t="s">
        <v>670</v>
      </c>
      <c r="B246" s="43" t="s">
        <v>667</v>
      </c>
      <c r="C246" s="29">
        <v>16983</v>
      </c>
      <c r="D246" s="49" t="s">
        <v>102</v>
      </c>
      <c r="E246" s="29">
        <v>17475</v>
      </c>
      <c r="F246" s="18" t="s">
        <v>102</v>
      </c>
      <c r="G246" s="84">
        <f aca="true" t="shared" si="64" ref="G246:G254">E246-C246</f>
        <v>492</v>
      </c>
      <c r="H246" s="84">
        <v>36</v>
      </c>
      <c r="I246" s="12">
        <f aca="true" t="shared" si="65" ref="I246:I254">G246*0.589</f>
        <v>289.788</v>
      </c>
      <c r="J246" s="28">
        <f aca="true" t="shared" si="66" ref="J246:J254">H246*2.57</f>
        <v>92.52</v>
      </c>
      <c r="K246" s="50">
        <f aca="true" t="shared" si="67" ref="K246:K254">J246+I246</f>
        <v>382.308</v>
      </c>
      <c r="L246" s="159"/>
    </row>
    <row r="247" spans="1:12" ht="29.25" customHeight="1">
      <c r="A247" s="45" t="s">
        <v>235</v>
      </c>
      <c r="B247" s="43" t="s">
        <v>671</v>
      </c>
      <c r="C247" s="29">
        <v>11228</v>
      </c>
      <c r="D247" s="49" t="s">
        <v>102</v>
      </c>
      <c r="E247" s="29">
        <v>11926</v>
      </c>
      <c r="F247" s="18" t="s">
        <v>102</v>
      </c>
      <c r="G247" s="84">
        <f t="shared" si="64"/>
        <v>698</v>
      </c>
      <c r="H247" s="84">
        <v>36</v>
      </c>
      <c r="I247" s="12">
        <f t="shared" si="65"/>
        <v>411.12199999999996</v>
      </c>
      <c r="J247" s="28">
        <f t="shared" si="66"/>
        <v>92.52</v>
      </c>
      <c r="K247" s="50">
        <f t="shared" si="67"/>
        <v>503.64199999999994</v>
      </c>
      <c r="L247" s="159"/>
    </row>
    <row r="248" spans="1:12" ht="29.25" customHeight="1">
      <c r="A248" s="45" t="s">
        <v>236</v>
      </c>
      <c r="B248" s="43" t="s">
        <v>672</v>
      </c>
      <c r="C248" s="29" t="s">
        <v>673</v>
      </c>
      <c r="D248" s="49" t="s">
        <v>102</v>
      </c>
      <c r="E248" s="29">
        <v>17956</v>
      </c>
      <c r="F248" s="18" t="s">
        <v>102</v>
      </c>
      <c r="G248" s="84">
        <f t="shared" si="64"/>
        <v>757</v>
      </c>
      <c r="H248" s="84">
        <v>36</v>
      </c>
      <c r="I248" s="12">
        <f t="shared" si="65"/>
        <v>445.873</v>
      </c>
      <c r="J248" s="28">
        <f t="shared" si="66"/>
        <v>92.52</v>
      </c>
      <c r="K248" s="50">
        <f t="shared" si="67"/>
        <v>538.393</v>
      </c>
      <c r="L248" s="159"/>
    </row>
    <row r="249" spans="1:12" ht="29.25" customHeight="1">
      <c r="A249" s="45" t="s">
        <v>237</v>
      </c>
      <c r="B249" s="43" t="s">
        <v>927</v>
      </c>
      <c r="C249" s="115" t="s">
        <v>1491</v>
      </c>
      <c r="D249" s="101" t="s">
        <v>1483</v>
      </c>
      <c r="E249" s="17">
        <v>997</v>
      </c>
      <c r="F249" s="17" t="s">
        <v>1483</v>
      </c>
      <c r="G249" s="84">
        <v>997</v>
      </c>
      <c r="H249" s="84">
        <v>36</v>
      </c>
      <c r="I249" s="12">
        <f t="shared" si="65"/>
        <v>587.233</v>
      </c>
      <c r="J249" s="28">
        <f t="shared" si="66"/>
        <v>92.52</v>
      </c>
      <c r="K249" s="50">
        <f t="shared" si="67"/>
        <v>679.7529999999999</v>
      </c>
      <c r="L249" s="159"/>
    </row>
    <row r="250" spans="1:12" ht="29.25" customHeight="1">
      <c r="A250" s="45" t="s">
        <v>238</v>
      </c>
      <c r="B250" s="43" t="s">
        <v>674</v>
      </c>
      <c r="C250" s="29" t="s">
        <v>675</v>
      </c>
      <c r="D250" s="49" t="s">
        <v>41</v>
      </c>
      <c r="E250" s="29">
        <v>30333</v>
      </c>
      <c r="F250" s="18" t="s">
        <v>41</v>
      </c>
      <c r="G250" s="84">
        <f t="shared" si="64"/>
        <v>2019</v>
      </c>
      <c r="H250" s="84">
        <v>54</v>
      </c>
      <c r="I250" s="12">
        <f t="shared" si="65"/>
        <v>1189.191</v>
      </c>
      <c r="J250" s="28">
        <f t="shared" si="66"/>
        <v>138.78</v>
      </c>
      <c r="K250" s="50">
        <f t="shared" si="67"/>
        <v>1327.971</v>
      </c>
      <c r="L250" s="159"/>
    </row>
    <row r="251" spans="1:12" ht="29.25" customHeight="1">
      <c r="A251" s="119" t="s">
        <v>239</v>
      </c>
      <c r="B251" s="120" t="s">
        <v>676</v>
      </c>
      <c r="C251" s="115">
        <v>7909</v>
      </c>
      <c r="D251" s="121" t="s">
        <v>912</v>
      </c>
      <c r="E251" s="115">
        <v>7909</v>
      </c>
      <c r="F251" s="121" t="s">
        <v>912</v>
      </c>
      <c r="G251" s="84">
        <f t="shared" si="64"/>
        <v>0</v>
      </c>
      <c r="H251" s="89">
        <v>0</v>
      </c>
      <c r="I251" s="12">
        <f t="shared" si="65"/>
        <v>0</v>
      </c>
      <c r="J251" s="28">
        <f t="shared" si="66"/>
        <v>0</v>
      </c>
      <c r="K251" s="50">
        <f t="shared" si="67"/>
        <v>0</v>
      </c>
      <c r="L251" s="159"/>
    </row>
    <row r="252" spans="1:12" ht="29.25" customHeight="1">
      <c r="A252" s="45" t="s">
        <v>240</v>
      </c>
      <c r="B252" s="43" t="s">
        <v>677</v>
      </c>
      <c r="C252" s="29" t="s">
        <v>678</v>
      </c>
      <c r="D252" s="49" t="s">
        <v>102</v>
      </c>
      <c r="E252" s="29">
        <v>16259</v>
      </c>
      <c r="F252" s="18" t="s">
        <v>102</v>
      </c>
      <c r="G252" s="84">
        <f t="shared" si="64"/>
        <v>1169</v>
      </c>
      <c r="H252" s="84">
        <v>36</v>
      </c>
      <c r="I252" s="12">
        <f t="shared" si="65"/>
        <v>688.5409999999999</v>
      </c>
      <c r="J252" s="28">
        <f t="shared" si="66"/>
        <v>92.52</v>
      </c>
      <c r="K252" s="50">
        <f t="shared" si="67"/>
        <v>781.0609999999999</v>
      </c>
      <c r="L252" s="159"/>
    </row>
    <row r="253" spans="1:12" ht="29.25" customHeight="1">
      <c r="A253" s="45" t="s">
        <v>241</v>
      </c>
      <c r="B253" s="43" t="s">
        <v>679</v>
      </c>
      <c r="C253" s="29">
        <v>27860</v>
      </c>
      <c r="D253" s="49" t="s">
        <v>41</v>
      </c>
      <c r="E253" s="29">
        <v>29553</v>
      </c>
      <c r="F253" s="18" t="s">
        <v>41</v>
      </c>
      <c r="G253" s="84">
        <f t="shared" si="64"/>
        <v>1693</v>
      </c>
      <c r="H253" s="84">
        <v>54</v>
      </c>
      <c r="I253" s="12">
        <f t="shared" si="65"/>
        <v>997.1769999999999</v>
      </c>
      <c r="J253" s="28">
        <f t="shared" si="66"/>
        <v>138.78</v>
      </c>
      <c r="K253" s="50">
        <f t="shared" si="67"/>
        <v>1135.9569999999999</v>
      </c>
      <c r="L253" s="159"/>
    </row>
    <row r="254" spans="1:12" ht="29.25" customHeight="1">
      <c r="A254" s="45" t="s">
        <v>242</v>
      </c>
      <c r="B254" s="43" t="s">
        <v>680</v>
      </c>
      <c r="C254" s="29" t="s">
        <v>681</v>
      </c>
      <c r="D254" s="49" t="s">
        <v>41</v>
      </c>
      <c r="E254" s="29">
        <v>18760</v>
      </c>
      <c r="F254" s="18" t="s">
        <v>41</v>
      </c>
      <c r="G254" s="84">
        <f t="shared" si="64"/>
        <v>1107</v>
      </c>
      <c r="H254" s="84">
        <v>54</v>
      </c>
      <c r="I254" s="12">
        <f t="shared" si="65"/>
        <v>652.0229999999999</v>
      </c>
      <c r="J254" s="28">
        <f t="shared" si="66"/>
        <v>138.78</v>
      </c>
      <c r="K254" s="50">
        <f t="shared" si="67"/>
        <v>790.8029999999999</v>
      </c>
      <c r="L254" s="159"/>
    </row>
    <row r="255" spans="1:12" ht="29.25" customHeight="1">
      <c r="A255" s="146" t="s">
        <v>39</v>
      </c>
      <c r="B255" s="146"/>
      <c r="C255" s="47"/>
      <c r="D255" s="44"/>
      <c r="E255" s="47"/>
      <c r="F255" s="45"/>
      <c r="G255" s="85"/>
      <c r="H255" s="89"/>
      <c r="I255" s="50"/>
      <c r="J255" s="50"/>
      <c r="K255" s="50"/>
      <c r="L255" s="159"/>
    </row>
    <row r="256" spans="1:12" ht="25.5">
      <c r="A256" s="161" t="s">
        <v>682</v>
      </c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3"/>
    </row>
    <row r="257" spans="1:12" ht="24" customHeight="1">
      <c r="A257" s="163" t="s">
        <v>27</v>
      </c>
      <c r="B257" s="163"/>
      <c r="C257" s="147" t="s">
        <v>67</v>
      </c>
      <c r="D257" s="148"/>
      <c r="E257" s="148"/>
      <c r="F257" s="148"/>
      <c r="G257" s="148"/>
      <c r="H257" s="148"/>
      <c r="J257" s="164"/>
      <c r="K257" s="164"/>
      <c r="L257" s="164"/>
    </row>
    <row r="258" spans="1:12" ht="29.25" customHeight="1">
      <c r="A258" s="160" t="s">
        <v>28</v>
      </c>
      <c r="B258" s="157" t="s">
        <v>29</v>
      </c>
      <c r="C258" s="160" t="s">
        <v>382</v>
      </c>
      <c r="D258" s="160"/>
      <c r="E258" s="160" t="s">
        <v>251</v>
      </c>
      <c r="F258" s="160"/>
      <c r="G258" s="158" t="s">
        <v>32</v>
      </c>
      <c r="H258" s="158"/>
      <c r="I258" s="158" t="s">
        <v>33</v>
      </c>
      <c r="J258" s="158"/>
      <c r="K258" s="158"/>
      <c r="L258" s="157" t="s">
        <v>34</v>
      </c>
    </row>
    <row r="259" spans="1:12" ht="29.25" customHeight="1">
      <c r="A259" s="160"/>
      <c r="B259" s="157"/>
      <c r="C259" s="29" t="s">
        <v>35</v>
      </c>
      <c r="D259" s="44" t="s">
        <v>36</v>
      </c>
      <c r="E259" s="29" t="s">
        <v>35</v>
      </c>
      <c r="F259" s="36" t="s">
        <v>36</v>
      </c>
      <c r="G259" s="81" t="s">
        <v>35</v>
      </c>
      <c r="H259" s="86" t="s">
        <v>36</v>
      </c>
      <c r="I259" s="28" t="s">
        <v>37</v>
      </c>
      <c r="J259" s="28" t="s">
        <v>38</v>
      </c>
      <c r="K259" s="28" t="s">
        <v>39</v>
      </c>
      <c r="L259" s="157"/>
    </row>
    <row r="260" spans="1:12" ht="29.25" customHeight="1">
      <c r="A260" s="45" t="s">
        <v>683</v>
      </c>
      <c r="B260" s="43" t="s">
        <v>684</v>
      </c>
      <c r="C260" s="29" t="s">
        <v>685</v>
      </c>
      <c r="D260" s="36" t="s">
        <v>102</v>
      </c>
      <c r="E260" s="29">
        <v>17015</v>
      </c>
      <c r="F260" s="36" t="s">
        <v>102</v>
      </c>
      <c r="G260" s="82">
        <f>E260-C260</f>
        <v>801</v>
      </c>
      <c r="H260" s="84">
        <v>36</v>
      </c>
      <c r="I260" s="12">
        <f>G260*0.589</f>
        <v>471.789</v>
      </c>
      <c r="J260" s="28">
        <f>H260*2.57</f>
        <v>92.52</v>
      </c>
      <c r="K260" s="50">
        <f>J260+I260</f>
        <v>564.309</v>
      </c>
      <c r="L260" s="159" t="s">
        <v>68</v>
      </c>
    </row>
    <row r="261" spans="1:12" ht="29.25" customHeight="1">
      <c r="A261" s="45" t="s">
        <v>686</v>
      </c>
      <c r="B261" s="43" t="s">
        <v>687</v>
      </c>
      <c r="C261" s="29" t="s">
        <v>688</v>
      </c>
      <c r="D261" s="36" t="s">
        <v>102</v>
      </c>
      <c r="E261" s="29">
        <v>21116</v>
      </c>
      <c r="F261" s="36" t="s">
        <v>102</v>
      </c>
      <c r="G261" s="82">
        <f aca="true" t="shared" si="68" ref="G261:G269">E261-C261</f>
        <v>820</v>
      </c>
      <c r="H261" s="84">
        <v>36</v>
      </c>
      <c r="I261" s="12">
        <f aca="true" t="shared" si="69" ref="I261:I269">G261*0.589</f>
        <v>482.97999999999996</v>
      </c>
      <c r="J261" s="28">
        <f aca="true" t="shared" si="70" ref="J261:J269">H261*2.57</f>
        <v>92.52</v>
      </c>
      <c r="K261" s="50">
        <f aca="true" t="shared" si="71" ref="K261:K269">J261+I261</f>
        <v>575.5</v>
      </c>
      <c r="L261" s="159"/>
    </row>
    <row r="262" spans="1:12" ht="29.25" customHeight="1">
      <c r="A262" s="45" t="s">
        <v>243</v>
      </c>
      <c r="B262" s="43" t="s">
        <v>689</v>
      </c>
      <c r="C262" s="29" t="s">
        <v>690</v>
      </c>
      <c r="D262" s="36" t="s">
        <v>102</v>
      </c>
      <c r="E262" s="29">
        <v>28792</v>
      </c>
      <c r="F262" s="36" t="s">
        <v>102</v>
      </c>
      <c r="G262" s="82">
        <f t="shared" si="68"/>
        <v>2019</v>
      </c>
      <c r="H262" s="84">
        <v>36</v>
      </c>
      <c r="I262" s="12">
        <f t="shared" si="69"/>
        <v>1189.191</v>
      </c>
      <c r="J262" s="28">
        <f t="shared" si="70"/>
        <v>92.52</v>
      </c>
      <c r="K262" s="50">
        <f t="shared" si="71"/>
        <v>1281.711</v>
      </c>
      <c r="L262" s="159"/>
    </row>
    <row r="263" spans="1:12" ht="29.25" customHeight="1">
      <c r="A263" s="45" t="s">
        <v>244</v>
      </c>
      <c r="B263" s="43" t="s">
        <v>691</v>
      </c>
      <c r="C263" s="29">
        <v>19444</v>
      </c>
      <c r="D263" s="36" t="s">
        <v>102</v>
      </c>
      <c r="E263" s="29">
        <v>21203</v>
      </c>
      <c r="F263" s="36" t="s">
        <v>102</v>
      </c>
      <c r="G263" s="82">
        <f t="shared" si="68"/>
        <v>1759</v>
      </c>
      <c r="H263" s="84">
        <v>18</v>
      </c>
      <c r="I263" s="12">
        <f t="shared" si="69"/>
        <v>1036.051</v>
      </c>
      <c r="J263" s="28">
        <f t="shared" si="70"/>
        <v>46.26</v>
      </c>
      <c r="K263" s="50">
        <f t="shared" si="71"/>
        <v>1082.311</v>
      </c>
      <c r="L263" s="159"/>
    </row>
    <row r="264" spans="1:12" ht="29.25" customHeight="1">
      <c r="A264" s="45" t="s">
        <v>245</v>
      </c>
      <c r="B264" s="43" t="s">
        <v>692</v>
      </c>
      <c r="C264" s="29">
        <v>11350</v>
      </c>
      <c r="D264" s="18" t="s">
        <v>42</v>
      </c>
      <c r="E264" s="29">
        <v>11889</v>
      </c>
      <c r="F264" s="18" t="s">
        <v>42</v>
      </c>
      <c r="G264" s="82">
        <f t="shared" si="68"/>
        <v>539</v>
      </c>
      <c r="H264" s="84">
        <v>36</v>
      </c>
      <c r="I264" s="12">
        <f t="shared" si="69"/>
        <v>317.471</v>
      </c>
      <c r="J264" s="28">
        <f t="shared" si="70"/>
        <v>92.52</v>
      </c>
      <c r="K264" s="50">
        <f t="shared" si="71"/>
        <v>409.991</v>
      </c>
      <c r="L264" s="159"/>
    </row>
    <row r="265" spans="1:12" ht="29.25" customHeight="1">
      <c r="A265" s="45" t="s">
        <v>246</v>
      </c>
      <c r="B265" s="43" t="s">
        <v>693</v>
      </c>
      <c r="C265" s="29" t="s">
        <v>694</v>
      </c>
      <c r="D265" s="36" t="s">
        <v>102</v>
      </c>
      <c r="E265" s="29">
        <v>27666</v>
      </c>
      <c r="F265" s="36" t="s">
        <v>102</v>
      </c>
      <c r="G265" s="82">
        <f t="shared" si="68"/>
        <v>2012</v>
      </c>
      <c r="H265" s="84">
        <v>36</v>
      </c>
      <c r="I265" s="12">
        <f t="shared" si="69"/>
        <v>1185.068</v>
      </c>
      <c r="J265" s="28">
        <f t="shared" si="70"/>
        <v>92.52</v>
      </c>
      <c r="K265" s="50">
        <f t="shared" si="71"/>
        <v>1277.588</v>
      </c>
      <c r="L265" s="159"/>
    </row>
    <row r="266" spans="1:12" ht="29.25" customHeight="1">
      <c r="A266" s="45" t="s">
        <v>247</v>
      </c>
      <c r="B266" s="43" t="s">
        <v>695</v>
      </c>
      <c r="C266" s="29" t="s">
        <v>696</v>
      </c>
      <c r="D266" s="36" t="s">
        <v>102</v>
      </c>
      <c r="E266" s="29">
        <v>21094</v>
      </c>
      <c r="F266" s="36" t="s">
        <v>102</v>
      </c>
      <c r="G266" s="82">
        <f t="shared" si="68"/>
        <v>1142</v>
      </c>
      <c r="H266" s="84">
        <v>36</v>
      </c>
      <c r="I266" s="12">
        <f t="shared" si="69"/>
        <v>672.6379999999999</v>
      </c>
      <c r="J266" s="28">
        <f t="shared" si="70"/>
        <v>92.52</v>
      </c>
      <c r="K266" s="50">
        <f t="shared" si="71"/>
        <v>765.1579999999999</v>
      </c>
      <c r="L266" s="159"/>
    </row>
    <row r="267" spans="1:12" ht="29.25" customHeight="1">
      <c r="A267" s="45" t="s">
        <v>248</v>
      </c>
      <c r="B267" s="43" t="s">
        <v>697</v>
      </c>
      <c r="C267" s="29">
        <v>23973</v>
      </c>
      <c r="D267" s="36" t="s">
        <v>102</v>
      </c>
      <c r="E267" s="29">
        <v>25376</v>
      </c>
      <c r="F267" s="36" t="s">
        <v>102</v>
      </c>
      <c r="G267" s="82">
        <f t="shared" si="68"/>
        <v>1403</v>
      </c>
      <c r="H267" s="84">
        <v>36</v>
      </c>
      <c r="I267" s="12">
        <f t="shared" si="69"/>
        <v>826.367</v>
      </c>
      <c r="J267" s="28">
        <f t="shared" si="70"/>
        <v>92.52</v>
      </c>
      <c r="K267" s="50">
        <f t="shared" si="71"/>
        <v>918.887</v>
      </c>
      <c r="L267" s="159"/>
    </row>
    <row r="268" spans="1:12" ht="29.25" customHeight="1">
      <c r="A268" s="45" t="s">
        <v>249</v>
      </c>
      <c r="B268" s="43" t="s">
        <v>698</v>
      </c>
      <c r="C268" s="29" t="s">
        <v>699</v>
      </c>
      <c r="D268" s="36" t="s">
        <v>102</v>
      </c>
      <c r="E268" s="29">
        <v>20751</v>
      </c>
      <c r="F268" s="36" t="s">
        <v>102</v>
      </c>
      <c r="G268" s="82">
        <f t="shared" si="68"/>
        <v>1456</v>
      </c>
      <c r="H268" s="84">
        <v>36</v>
      </c>
      <c r="I268" s="12">
        <f t="shared" si="69"/>
        <v>857.584</v>
      </c>
      <c r="J268" s="28">
        <f t="shared" si="70"/>
        <v>92.52</v>
      </c>
      <c r="K268" s="50">
        <f t="shared" si="71"/>
        <v>950.1039999999999</v>
      </c>
      <c r="L268" s="159"/>
    </row>
    <row r="269" spans="1:12" ht="29.25" customHeight="1">
      <c r="A269" s="45" t="s">
        <v>250</v>
      </c>
      <c r="B269" s="43" t="s">
        <v>445</v>
      </c>
      <c r="C269" s="29" t="s">
        <v>700</v>
      </c>
      <c r="D269" s="36" t="s">
        <v>42</v>
      </c>
      <c r="E269" s="29">
        <v>22289</v>
      </c>
      <c r="F269" s="36" t="s">
        <v>42</v>
      </c>
      <c r="G269" s="82">
        <f t="shared" si="68"/>
        <v>876</v>
      </c>
      <c r="H269" s="84">
        <v>18</v>
      </c>
      <c r="I269" s="12">
        <f t="shared" si="69"/>
        <v>515.9639999999999</v>
      </c>
      <c r="J269" s="28">
        <f t="shared" si="70"/>
        <v>46.26</v>
      </c>
      <c r="K269" s="50">
        <f t="shared" si="71"/>
        <v>562.2239999999999</v>
      </c>
      <c r="L269" s="159"/>
    </row>
    <row r="270" spans="1:12" ht="29.25" customHeight="1">
      <c r="A270" s="146" t="s">
        <v>39</v>
      </c>
      <c r="B270" s="146"/>
      <c r="C270" s="47"/>
      <c r="D270" s="44"/>
      <c r="E270" s="47"/>
      <c r="F270" s="45"/>
      <c r="G270" s="85"/>
      <c r="H270" s="89"/>
      <c r="I270" s="50"/>
      <c r="J270" s="50"/>
      <c r="K270" s="50"/>
      <c r="L270" s="159"/>
    </row>
    <row r="271" spans="1:12" ht="25.5">
      <c r="A271" s="161" t="s">
        <v>101</v>
      </c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3"/>
    </row>
    <row r="272" spans="1:12" ht="24" customHeight="1">
      <c r="A272" s="163" t="s">
        <v>27</v>
      </c>
      <c r="B272" s="163"/>
      <c r="C272" s="147" t="s">
        <v>67</v>
      </c>
      <c r="D272" s="148"/>
      <c r="E272" s="148"/>
      <c r="F272" s="148"/>
      <c r="G272" s="148"/>
      <c r="H272" s="148"/>
      <c r="J272" s="164"/>
      <c r="K272" s="164"/>
      <c r="L272" s="164"/>
    </row>
    <row r="273" spans="1:12" ht="29.25" customHeight="1">
      <c r="A273" s="160" t="s">
        <v>28</v>
      </c>
      <c r="B273" s="157" t="s">
        <v>29</v>
      </c>
      <c r="C273" s="160" t="s">
        <v>382</v>
      </c>
      <c r="D273" s="160"/>
      <c r="E273" s="160" t="s">
        <v>251</v>
      </c>
      <c r="F273" s="160"/>
      <c r="G273" s="158" t="s">
        <v>32</v>
      </c>
      <c r="H273" s="158"/>
      <c r="I273" s="158" t="s">
        <v>33</v>
      </c>
      <c r="J273" s="158"/>
      <c r="K273" s="158"/>
      <c r="L273" s="157" t="s">
        <v>34</v>
      </c>
    </row>
    <row r="274" spans="1:12" ht="29.25" customHeight="1">
      <c r="A274" s="160"/>
      <c r="B274" s="157"/>
      <c r="C274" s="29" t="s">
        <v>35</v>
      </c>
      <c r="D274" s="44" t="s">
        <v>36</v>
      </c>
      <c r="E274" s="29" t="s">
        <v>35</v>
      </c>
      <c r="F274" s="36" t="s">
        <v>36</v>
      </c>
      <c r="G274" s="81" t="s">
        <v>35</v>
      </c>
      <c r="H274" s="86" t="s">
        <v>36</v>
      </c>
      <c r="I274" s="28" t="s">
        <v>37</v>
      </c>
      <c r="J274" s="28" t="s">
        <v>38</v>
      </c>
      <c r="K274" s="28" t="s">
        <v>39</v>
      </c>
      <c r="L274" s="157"/>
    </row>
    <row r="275" spans="1:12" ht="29.25" customHeight="1">
      <c r="A275" s="45" t="s">
        <v>701</v>
      </c>
      <c r="B275" s="43" t="s">
        <v>702</v>
      </c>
      <c r="C275" s="29">
        <v>59028</v>
      </c>
      <c r="D275" s="18" t="s">
        <v>102</v>
      </c>
      <c r="E275" s="29">
        <v>65554</v>
      </c>
      <c r="F275" s="18" t="s">
        <v>102</v>
      </c>
      <c r="G275" s="82">
        <f>E275-C275</f>
        <v>6526</v>
      </c>
      <c r="H275" s="84">
        <v>36</v>
      </c>
      <c r="I275" s="12">
        <f>G275*0.589</f>
        <v>3843.814</v>
      </c>
      <c r="J275" s="28">
        <f>H275*2.57</f>
        <v>92.52</v>
      </c>
      <c r="K275" s="50">
        <f>J275+I275</f>
        <v>3936.334</v>
      </c>
      <c r="L275" s="159" t="s">
        <v>68</v>
      </c>
    </row>
    <row r="276" spans="1:12" ht="29.25" customHeight="1">
      <c r="A276" s="45" t="s">
        <v>703</v>
      </c>
      <c r="B276" s="43" t="s">
        <v>704</v>
      </c>
      <c r="C276" s="29">
        <v>13275</v>
      </c>
      <c r="D276" s="18" t="s">
        <v>41</v>
      </c>
      <c r="E276" s="29">
        <v>14861</v>
      </c>
      <c r="F276" s="18" t="s">
        <v>41</v>
      </c>
      <c r="G276" s="82">
        <f aca="true" t="shared" si="72" ref="G276:G284">E276-C276</f>
        <v>1586</v>
      </c>
      <c r="H276" s="84">
        <v>54</v>
      </c>
      <c r="I276" s="12">
        <f aca="true" t="shared" si="73" ref="I276:I284">G276*0.589</f>
        <v>934.154</v>
      </c>
      <c r="J276" s="28">
        <f aca="true" t="shared" si="74" ref="J276:J284">H276*2.57</f>
        <v>138.78</v>
      </c>
      <c r="K276" s="50">
        <f aca="true" t="shared" si="75" ref="K276:K284">J276+I276</f>
        <v>1072.934</v>
      </c>
      <c r="L276" s="159"/>
    </row>
    <row r="277" spans="1:12" ht="29.25" customHeight="1">
      <c r="A277" s="45" t="s">
        <v>1386</v>
      </c>
      <c r="B277" s="43" t="s">
        <v>705</v>
      </c>
      <c r="C277" s="29">
        <v>29198</v>
      </c>
      <c r="D277" s="18" t="s">
        <v>102</v>
      </c>
      <c r="E277" s="29">
        <v>31696</v>
      </c>
      <c r="F277" s="18" t="s">
        <v>102</v>
      </c>
      <c r="G277" s="82">
        <f t="shared" si="72"/>
        <v>2498</v>
      </c>
      <c r="H277" s="84">
        <v>36</v>
      </c>
      <c r="I277" s="12">
        <f t="shared" si="73"/>
        <v>1471.322</v>
      </c>
      <c r="J277" s="28">
        <f t="shared" si="74"/>
        <v>92.52</v>
      </c>
      <c r="K277" s="50">
        <f t="shared" si="75"/>
        <v>1563.8419999999999</v>
      </c>
      <c r="L277" s="159"/>
    </row>
    <row r="278" spans="1:12" ht="29.25" customHeight="1">
      <c r="A278" s="45" t="s">
        <v>1387</v>
      </c>
      <c r="B278" s="43" t="s">
        <v>706</v>
      </c>
      <c r="C278" s="29">
        <v>16717</v>
      </c>
      <c r="D278" s="18" t="s">
        <v>102</v>
      </c>
      <c r="E278" s="29">
        <v>17473</v>
      </c>
      <c r="F278" s="18" t="s">
        <v>102</v>
      </c>
      <c r="G278" s="82">
        <f t="shared" si="72"/>
        <v>756</v>
      </c>
      <c r="H278" s="84">
        <v>36</v>
      </c>
      <c r="I278" s="12">
        <f t="shared" si="73"/>
        <v>445.284</v>
      </c>
      <c r="J278" s="28">
        <f t="shared" si="74"/>
        <v>92.52</v>
      </c>
      <c r="K278" s="50">
        <f t="shared" si="75"/>
        <v>537.804</v>
      </c>
      <c r="L278" s="159"/>
    </row>
    <row r="279" spans="1:12" ht="29.25" customHeight="1">
      <c r="A279" s="45" t="s">
        <v>1388</v>
      </c>
      <c r="B279" s="43" t="s">
        <v>707</v>
      </c>
      <c r="C279" s="29" t="s">
        <v>708</v>
      </c>
      <c r="D279" s="18" t="s">
        <v>102</v>
      </c>
      <c r="E279" s="29">
        <v>22876</v>
      </c>
      <c r="F279" s="18" t="s">
        <v>102</v>
      </c>
      <c r="G279" s="82">
        <f t="shared" si="72"/>
        <v>1119</v>
      </c>
      <c r="H279" s="84">
        <v>36</v>
      </c>
      <c r="I279" s="12">
        <f t="shared" si="73"/>
        <v>659.091</v>
      </c>
      <c r="J279" s="28">
        <f t="shared" si="74"/>
        <v>92.52</v>
      </c>
      <c r="K279" s="50">
        <f t="shared" si="75"/>
        <v>751.611</v>
      </c>
      <c r="L279" s="159"/>
    </row>
    <row r="280" spans="1:12" ht="29.25" customHeight="1">
      <c r="A280" s="45" t="s">
        <v>1389</v>
      </c>
      <c r="B280" s="43" t="s">
        <v>709</v>
      </c>
      <c r="C280" s="29">
        <v>19112</v>
      </c>
      <c r="D280" s="18" t="s">
        <v>42</v>
      </c>
      <c r="E280" s="29">
        <v>19732</v>
      </c>
      <c r="F280" s="18" t="s">
        <v>42</v>
      </c>
      <c r="G280" s="82">
        <f t="shared" si="72"/>
        <v>620</v>
      </c>
      <c r="H280" s="84">
        <v>18</v>
      </c>
      <c r="I280" s="12">
        <f t="shared" si="73"/>
        <v>365.18</v>
      </c>
      <c r="J280" s="28">
        <f t="shared" si="74"/>
        <v>46.26</v>
      </c>
      <c r="K280" s="50">
        <f t="shared" si="75"/>
        <v>411.44</v>
      </c>
      <c r="L280" s="159"/>
    </row>
    <row r="281" spans="1:12" s="77" customFormat="1" ht="29.25" customHeight="1">
      <c r="A281" s="111" t="s">
        <v>99</v>
      </c>
      <c r="B281" s="112" t="s">
        <v>358</v>
      </c>
      <c r="C281" s="113">
        <v>337</v>
      </c>
      <c r="D281" s="78" t="s">
        <v>912</v>
      </c>
      <c r="E281" s="78">
        <v>596</v>
      </c>
      <c r="F281" s="78"/>
      <c r="G281" s="122">
        <f t="shared" si="72"/>
        <v>259</v>
      </c>
      <c r="H281" s="114"/>
      <c r="I281" s="12">
        <f t="shared" si="73"/>
        <v>152.551</v>
      </c>
      <c r="J281" s="28">
        <f t="shared" si="74"/>
        <v>0</v>
      </c>
      <c r="K281" s="50">
        <f t="shared" si="75"/>
        <v>152.551</v>
      </c>
      <c r="L281" s="159"/>
    </row>
    <row r="282" spans="1:12" ht="29.25" customHeight="1">
      <c r="A282" s="45" t="s">
        <v>100</v>
      </c>
      <c r="B282" s="43" t="s">
        <v>710</v>
      </c>
      <c r="C282" s="29" t="s">
        <v>711</v>
      </c>
      <c r="D282" s="18" t="s">
        <v>102</v>
      </c>
      <c r="E282" s="29">
        <v>32470</v>
      </c>
      <c r="F282" s="18" t="s">
        <v>102</v>
      </c>
      <c r="G282" s="82">
        <f t="shared" si="72"/>
        <v>1495</v>
      </c>
      <c r="H282" s="84">
        <v>36</v>
      </c>
      <c r="I282" s="12">
        <f t="shared" si="73"/>
        <v>880.555</v>
      </c>
      <c r="J282" s="28">
        <f t="shared" si="74"/>
        <v>92.52</v>
      </c>
      <c r="K282" s="50">
        <f t="shared" si="75"/>
        <v>973.0749999999999</v>
      </c>
      <c r="L282" s="159"/>
    </row>
    <row r="283" spans="1:12" ht="29.25" customHeight="1">
      <c r="A283" s="45" t="s">
        <v>1390</v>
      </c>
      <c r="B283" s="43" t="s">
        <v>712</v>
      </c>
      <c r="C283" s="29" t="s">
        <v>713</v>
      </c>
      <c r="D283" s="18" t="s">
        <v>102</v>
      </c>
      <c r="E283" s="29">
        <v>24536</v>
      </c>
      <c r="F283" s="18" t="s">
        <v>102</v>
      </c>
      <c r="G283" s="82">
        <f t="shared" si="72"/>
        <v>1846</v>
      </c>
      <c r="H283" s="84">
        <v>36</v>
      </c>
      <c r="I283" s="12">
        <f t="shared" si="73"/>
        <v>1087.2939999999999</v>
      </c>
      <c r="J283" s="28">
        <f t="shared" si="74"/>
        <v>92.52</v>
      </c>
      <c r="K283" s="50">
        <f t="shared" si="75"/>
        <v>1179.8139999999999</v>
      </c>
      <c r="L283" s="159"/>
    </row>
    <row r="284" spans="1:12" ht="29.25" customHeight="1">
      <c r="A284" s="45" t="s">
        <v>1391</v>
      </c>
      <c r="B284" s="43" t="s">
        <v>714</v>
      </c>
      <c r="C284" s="29" t="s">
        <v>715</v>
      </c>
      <c r="D284" s="18" t="s">
        <v>102</v>
      </c>
      <c r="E284" s="29">
        <v>15206</v>
      </c>
      <c r="F284" s="18" t="s">
        <v>102</v>
      </c>
      <c r="G284" s="82">
        <f t="shared" si="72"/>
        <v>376</v>
      </c>
      <c r="H284" s="84">
        <v>36</v>
      </c>
      <c r="I284" s="12">
        <f t="shared" si="73"/>
        <v>221.464</v>
      </c>
      <c r="J284" s="28">
        <f t="shared" si="74"/>
        <v>92.52</v>
      </c>
      <c r="K284" s="50">
        <f t="shared" si="75"/>
        <v>313.984</v>
      </c>
      <c r="L284" s="159"/>
    </row>
    <row r="285" spans="1:12" ht="29.25" customHeight="1">
      <c r="A285" s="146" t="s">
        <v>39</v>
      </c>
      <c r="B285" s="146"/>
      <c r="C285" s="47"/>
      <c r="D285" s="44"/>
      <c r="E285" s="47"/>
      <c r="F285" s="45"/>
      <c r="G285" s="85"/>
      <c r="H285" s="89"/>
      <c r="I285" s="12"/>
      <c r="J285" s="50"/>
      <c r="K285" s="50"/>
      <c r="L285" s="159"/>
    </row>
    <row r="286" spans="1:12" ht="25.5">
      <c r="A286" s="161" t="s">
        <v>101</v>
      </c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3"/>
    </row>
    <row r="287" spans="1:12" ht="24" customHeight="1">
      <c r="A287" s="163" t="s">
        <v>27</v>
      </c>
      <c r="B287" s="163"/>
      <c r="C287" s="147" t="s">
        <v>67</v>
      </c>
      <c r="D287" s="148"/>
      <c r="E287" s="148"/>
      <c r="F287" s="148"/>
      <c r="G287" s="148"/>
      <c r="H287" s="148"/>
      <c r="J287" s="164" t="s">
        <v>716</v>
      </c>
      <c r="K287" s="164"/>
      <c r="L287" s="164"/>
    </row>
    <row r="288" spans="1:12" ht="29.25" customHeight="1">
      <c r="A288" s="160" t="s">
        <v>28</v>
      </c>
      <c r="B288" s="157" t="s">
        <v>29</v>
      </c>
      <c r="C288" s="160" t="s">
        <v>382</v>
      </c>
      <c r="D288" s="160"/>
      <c r="E288" s="160" t="s">
        <v>251</v>
      </c>
      <c r="F288" s="160"/>
      <c r="G288" s="158" t="s">
        <v>32</v>
      </c>
      <c r="H288" s="158"/>
      <c r="I288" s="158" t="s">
        <v>33</v>
      </c>
      <c r="J288" s="158"/>
      <c r="K288" s="158"/>
      <c r="L288" s="157" t="s">
        <v>34</v>
      </c>
    </row>
    <row r="289" spans="1:12" ht="29.25" customHeight="1">
      <c r="A289" s="160"/>
      <c r="B289" s="157"/>
      <c r="C289" s="29" t="s">
        <v>35</v>
      </c>
      <c r="D289" s="44" t="s">
        <v>36</v>
      </c>
      <c r="E289" s="29" t="s">
        <v>35</v>
      </c>
      <c r="F289" s="36" t="s">
        <v>36</v>
      </c>
      <c r="G289" s="81" t="s">
        <v>35</v>
      </c>
      <c r="H289" s="86" t="s">
        <v>36</v>
      </c>
      <c r="I289" s="28" t="s">
        <v>37</v>
      </c>
      <c r="J289" s="28" t="s">
        <v>38</v>
      </c>
      <c r="K289" s="28" t="s">
        <v>39</v>
      </c>
      <c r="L289" s="157"/>
    </row>
    <row r="290" spans="1:12" ht="29.25" customHeight="1">
      <c r="A290" s="45" t="s">
        <v>717</v>
      </c>
      <c r="B290" s="43" t="s">
        <v>718</v>
      </c>
      <c r="C290" s="29" t="s">
        <v>719</v>
      </c>
      <c r="D290" s="36" t="s">
        <v>102</v>
      </c>
      <c r="E290" s="29">
        <v>27644</v>
      </c>
      <c r="F290" s="36" t="s">
        <v>102</v>
      </c>
      <c r="G290" s="82">
        <f>E290-C290</f>
        <v>832</v>
      </c>
      <c r="H290" s="84">
        <v>36</v>
      </c>
      <c r="I290" s="12">
        <f>G290*0.589</f>
        <v>490.048</v>
      </c>
      <c r="J290" s="28">
        <f>H290*2.57</f>
        <v>92.52</v>
      </c>
      <c r="K290" s="50">
        <f>J290+I290</f>
        <v>582.568</v>
      </c>
      <c r="L290" s="159" t="s">
        <v>68</v>
      </c>
    </row>
    <row r="291" spans="1:12" ht="29.25" customHeight="1">
      <c r="A291" s="45" t="s">
        <v>720</v>
      </c>
      <c r="B291" s="43" t="s">
        <v>721</v>
      </c>
      <c r="C291" s="29" t="s">
        <v>722</v>
      </c>
      <c r="D291" s="36" t="s">
        <v>41</v>
      </c>
      <c r="E291" s="29">
        <v>35190</v>
      </c>
      <c r="F291" s="36" t="s">
        <v>41</v>
      </c>
      <c r="G291" s="82">
        <f aca="true" t="shared" si="76" ref="G291:G299">E291-C291</f>
        <v>1270</v>
      </c>
      <c r="H291" s="84">
        <v>54</v>
      </c>
      <c r="I291" s="12">
        <f aca="true" t="shared" si="77" ref="I291:I299">G291*0.589</f>
        <v>748.03</v>
      </c>
      <c r="J291" s="28">
        <f aca="true" t="shared" si="78" ref="J291:J299">H291*2.57</f>
        <v>138.78</v>
      </c>
      <c r="K291" s="50">
        <f aca="true" t="shared" si="79" ref="K291:K299">J291+I291</f>
        <v>886.81</v>
      </c>
      <c r="L291" s="159"/>
    </row>
    <row r="292" spans="1:12" ht="29.25" customHeight="1">
      <c r="A292" s="45" t="s">
        <v>1392</v>
      </c>
      <c r="B292" s="43" t="s">
        <v>723</v>
      </c>
      <c r="C292" s="29">
        <v>28843</v>
      </c>
      <c r="D292" s="36" t="s">
        <v>102</v>
      </c>
      <c r="E292" s="29">
        <v>30073</v>
      </c>
      <c r="F292" s="36" t="s">
        <v>102</v>
      </c>
      <c r="G292" s="82">
        <f t="shared" si="76"/>
        <v>1230</v>
      </c>
      <c r="H292" s="84">
        <v>36</v>
      </c>
      <c r="I292" s="12">
        <f t="shared" si="77"/>
        <v>724.4699999999999</v>
      </c>
      <c r="J292" s="28">
        <f t="shared" si="78"/>
        <v>92.52</v>
      </c>
      <c r="K292" s="50">
        <f t="shared" si="79"/>
        <v>816.9899999999999</v>
      </c>
      <c r="L292" s="159"/>
    </row>
    <row r="293" spans="1:12" ht="29.25" customHeight="1">
      <c r="A293" s="45" t="s">
        <v>1393</v>
      </c>
      <c r="B293" s="43" t="s">
        <v>724</v>
      </c>
      <c r="C293" s="29" t="s">
        <v>725</v>
      </c>
      <c r="D293" s="36" t="s">
        <v>102</v>
      </c>
      <c r="E293" s="29">
        <v>40109</v>
      </c>
      <c r="F293" s="36" t="s">
        <v>102</v>
      </c>
      <c r="G293" s="82">
        <f t="shared" si="76"/>
        <v>878</v>
      </c>
      <c r="H293" s="84">
        <v>36</v>
      </c>
      <c r="I293" s="12">
        <f t="shared" si="77"/>
        <v>517.1419999999999</v>
      </c>
      <c r="J293" s="28">
        <f t="shared" si="78"/>
        <v>92.52</v>
      </c>
      <c r="K293" s="50">
        <f t="shared" si="79"/>
        <v>609.6619999999999</v>
      </c>
      <c r="L293" s="159"/>
    </row>
    <row r="294" spans="1:12" ht="29.25" customHeight="1">
      <c r="A294" s="45" t="s">
        <v>1394</v>
      </c>
      <c r="B294" s="43" t="s">
        <v>726</v>
      </c>
      <c r="C294" s="29" t="s">
        <v>727</v>
      </c>
      <c r="D294" s="36" t="s">
        <v>542</v>
      </c>
      <c r="E294" s="30">
        <v>19213</v>
      </c>
      <c r="F294" s="36" t="s">
        <v>1493</v>
      </c>
      <c r="G294" s="82">
        <f t="shared" si="76"/>
        <v>67</v>
      </c>
      <c r="H294" s="84">
        <v>0</v>
      </c>
      <c r="I294" s="12">
        <f t="shared" si="77"/>
        <v>39.463</v>
      </c>
      <c r="J294" s="28">
        <f t="shared" si="78"/>
        <v>0</v>
      </c>
      <c r="K294" s="50">
        <f t="shared" si="79"/>
        <v>39.463</v>
      </c>
      <c r="L294" s="159"/>
    </row>
    <row r="295" spans="1:12" ht="29.25" customHeight="1">
      <c r="A295" s="45" t="s">
        <v>1395</v>
      </c>
      <c r="B295" s="43" t="s">
        <v>728</v>
      </c>
      <c r="C295" s="29" t="s">
        <v>729</v>
      </c>
      <c r="D295" s="36" t="s">
        <v>102</v>
      </c>
      <c r="E295" s="29">
        <v>52621</v>
      </c>
      <c r="F295" s="36" t="s">
        <v>102</v>
      </c>
      <c r="G295" s="82">
        <f t="shared" si="76"/>
        <v>1656</v>
      </c>
      <c r="H295" s="84">
        <v>36</v>
      </c>
      <c r="I295" s="12">
        <f t="shared" si="77"/>
        <v>975.3839999999999</v>
      </c>
      <c r="J295" s="28">
        <f t="shared" si="78"/>
        <v>92.52</v>
      </c>
      <c r="K295" s="50">
        <f t="shared" si="79"/>
        <v>1067.904</v>
      </c>
      <c r="L295" s="159"/>
    </row>
    <row r="296" spans="1:12" ht="29.25" customHeight="1">
      <c r="A296" s="45" t="s">
        <v>1396</v>
      </c>
      <c r="B296" s="43" t="s">
        <v>730</v>
      </c>
      <c r="C296" s="29" t="s">
        <v>731</v>
      </c>
      <c r="D296" s="36" t="s">
        <v>1492</v>
      </c>
      <c r="E296" s="29">
        <v>42881</v>
      </c>
      <c r="F296" s="36" t="s">
        <v>1484</v>
      </c>
      <c r="G296" s="82">
        <f t="shared" si="76"/>
        <v>1339</v>
      </c>
      <c r="H296" s="84">
        <v>18</v>
      </c>
      <c r="I296" s="12">
        <f t="shared" si="77"/>
        <v>788.6709999999999</v>
      </c>
      <c r="J296" s="28">
        <f t="shared" si="78"/>
        <v>46.26</v>
      </c>
      <c r="K296" s="50">
        <f t="shared" si="79"/>
        <v>834.9309999999999</v>
      </c>
      <c r="L296" s="159"/>
    </row>
    <row r="297" spans="1:12" ht="29.25" customHeight="1">
      <c r="A297" s="45" t="s">
        <v>1397</v>
      </c>
      <c r="B297" s="43" t="s">
        <v>732</v>
      </c>
      <c r="C297" s="29" t="s">
        <v>733</v>
      </c>
      <c r="D297" s="36" t="s">
        <v>41</v>
      </c>
      <c r="E297" s="29">
        <v>24615</v>
      </c>
      <c r="F297" s="36" t="s">
        <v>41</v>
      </c>
      <c r="G297" s="82">
        <f t="shared" si="76"/>
        <v>1340</v>
      </c>
      <c r="H297" s="84">
        <v>54</v>
      </c>
      <c r="I297" s="12">
        <f t="shared" si="77"/>
        <v>789.26</v>
      </c>
      <c r="J297" s="28">
        <f t="shared" si="78"/>
        <v>138.78</v>
      </c>
      <c r="K297" s="50">
        <f t="shared" si="79"/>
        <v>928.04</v>
      </c>
      <c r="L297" s="159"/>
    </row>
    <row r="298" spans="1:12" ht="29.25" customHeight="1">
      <c r="A298" s="45" t="s">
        <v>1398</v>
      </c>
      <c r="B298" s="43" t="s">
        <v>920</v>
      </c>
      <c r="C298" s="29" t="s">
        <v>734</v>
      </c>
      <c r="D298" s="36" t="s">
        <v>102</v>
      </c>
      <c r="E298" s="29">
        <v>14453</v>
      </c>
      <c r="F298" s="36" t="s">
        <v>102</v>
      </c>
      <c r="G298" s="82">
        <f t="shared" si="76"/>
        <v>768</v>
      </c>
      <c r="H298" s="84">
        <v>36</v>
      </c>
      <c r="I298" s="12">
        <f t="shared" si="77"/>
        <v>452.352</v>
      </c>
      <c r="J298" s="28">
        <f t="shared" si="78"/>
        <v>92.52</v>
      </c>
      <c r="K298" s="50">
        <f t="shared" si="79"/>
        <v>544.872</v>
      </c>
      <c r="L298" s="159"/>
    </row>
    <row r="299" spans="1:12" ht="29.25" customHeight="1">
      <c r="A299" s="45" t="s">
        <v>1399</v>
      </c>
      <c r="B299" s="43" t="s">
        <v>735</v>
      </c>
      <c r="C299" s="29" t="s">
        <v>736</v>
      </c>
      <c r="D299" s="36" t="s">
        <v>928</v>
      </c>
      <c r="E299" s="29">
        <v>38657</v>
      </c>
      <c r="F299" s="36" t="s">
        <v>928</v>
      </c>
      <c r="G299" s="82">
        <f t="shared" si="76"/>
        <v>2046</v>
      </c>
      <c r="H299" s="84">
        <v>72</v>
      </c>
      <c r="I299" s="12">
        <f t="shared" si="77"/>
        <v>1205.0939999999998</v>
      </c>
      <c r="J299" s="28">
        <f t="shared" si="78"/>
        <v>185.04</v>
      </c>
      <c r="K299" s="50">
        <f t="shared" si="79"/>
        <v>1390.1339999999998</v>
      </c>
      <c r="L299" s="159"/>
    </row>
    <row r="300" spans="1:12" ht="29.25" customHeight="1">
      <c r="A300" s="146" t="s">
        <v>39</v>
      </c>
      <c r="B300" s="146"/>
      <c r="C300" s="47"/>
      <c r="D300" s="44"/>
      <c r="E300" s="47"/>
      <c r="F300" s="45"/>
      <c r="G300" s="83"/>
      <c r="H300" s="89"/>
      <c r="I300" s="48"/>
      <c r="J300" s="48"/>
      <c r="K300" s="50"/>
      <c r="L300" s="159"/>
    </row>
    <row r="301" spans="1:12" ht="25.5">
      <c r="A301" s="161" t="s">
        <v>101</v>
      </c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3"/>
    </row>
    <row r="302" spans="1:12" ht="24" customHeight="1">
      <c r="A302" s="163" t="s">
        <v>27</v>
      </c>
      <c r="B302" s="163"/>
      <c r="C302" s="147" t="s">
        <v>67</v>
      </c>
      <c r="D302" s="148"/>
      <c r="E302" s="148"/>
      <c r="F302" s="148"/>
      <c r="G302" s="148"/>
      <c r="H302" s="148"/>
      <c r="J302" s="164"/>
      <c r="K302" s="164"/>
      <c r="L302" s="164"/>
    </row>
    <row r="303" spans="1:12" ht="29.25" customHeight="1">
      <c r="A303" s="160" t="s">
        <v>28</v>
      </c>
      <c r="B303" s="157" t="s">
        <v>29</v>
      </c>
      <c r="C303" s="160" t="s">
        <v>382</v>
      </c>
      <c r="D303" s="160"/>
      <c r="E303" s="160" t="s">
        <v>251</v>
      </c>
      <c r="F303" s="160"/>
      <c r="G303" s="158" t="s">
        <v>32</v>
      </c>
      <c r="H303" s="158"/>
      <c r="I303" s="158" t="s">
        <v>33</v>
      </c>
      <c r="J303" s="158"/>
      <c r="K303" s="158"/>
      <c r="L303" s="157" t="s">
        <v>34</v>
      </c>
    </row>
    <row r="304" spans="1:12" ht="29.25" customHeight="1">
      <c r="A304" s="160"/>
      <c r="B304" s="157"/>
      <c r="C304" s="29" t="s">
        <v>35</v>
      </c>
      <c r="D304" s="44" t="s">
        <v>36</v>
      </c>
      <c r="E304" s="29" t="s">
        <v>35</v>
      </c>
      <c r="F304" s="36" t="s">
        <v>36</v>
      </c>
      <c r="G304" s="81" t="s">
        <v>35</v>
      </c>
      <c r="H304" s="86" t="s">
        <v>36</v>
      </c>
      <c r="I304" s="28" t="s">
        <v>37</v>
      </c>
      <c r="J304" s="28" t="s">
        <v>38</v>
      </c>
      <c r="K304" s="28" t="s">
        <v>39</v>
      </c>
      <c r="L304" s="157"/>
    </row>
    <row r="305" spans="1:12" ht="29.25" customHeight="1">
      <c r="A305" s="45" t="s">
        <v>737</v>
      </c>
      <c r="B305" s="43" t="s">
        <v>738</v>
      </c>
      <c r="C305" s="29" t="s">
        <v>739</v>
      </c>
      <c r="D305" s="36" t="s">
        <v>102</v>
      </c>
      <c r="E305" s="29">
        <v>20989</v>
      </c>
      <c r="F305" s="36" t="s">
        <v>102</v>
      </c>
      <c r="G305" s="82">
        <f>E305-C305</f>
        <v>1379</v>
      </c>
      <c r="H305" s="84">
        <v>36</v>
      </c>
      <c r="I305" s="12">
        <f>G305*0.589</f>
        <v>812.231</v>
      </c>
      <c r="J305" s="28">
        <f>H305*2.57</f>
        <v>92.52</v>
      </c>
      <c r="K305" s="50">
        <f>J305+I305</f>
        <v>904.751</v>
      </c>
      <c r="L305" s="159" t="s">
        <v>68</v>
      </c>
    </row>
    <row r="306" spans="1:12" ht="29.25" customHeight="1">
      <c r="A306" s="45" t="s">
        <v>740</v>
      </c>
      <c r="B306" s="43" t="s">
        <v>741</v>
      </c>
      <c r="C306" s="29" t="s">
        <v>742</v>
      </c>
      <c r="D306" s="36" t="s">
        <v>102</v>
      </c>
      <c r="E306" s="29">
        <v>13880</v>
      </c>
      <c r="F306" s="36" t="s">
        <v>102</v>
      </c>
      <c r="G306" s="82">
        <f aca="true" t="shared" si="80" ref="G306:G314">E306-C306</f>
        <v>2598</v>
      </c>
      <c r="H306" s="84">
        <v>36</v>
      </c>
      <c r="I306" s="12">
        <f aca="true" t="shared" si="81" ref="I306:I314">G306*0.589</f>
        <v>1530.222</v>
      </c>
      <c r="J306" s="28">
        <f aca="true" t="shared" si="82" ref="J306:J314">H306*2.57</f>
        <v>92.52</v>
      </c>
      <c r="K306" s="50">
        <f aca="true" t="shared" si="83" ref="K306:K314">J306+I306</f>
        <v>1622.742</v>
      </c>
      <c r="L306" s="159"/>
    </row>
    <row r="307" spans="1:12" ht="29.25" customHeight="1">
      <c r="A307" s="45" t="s">
        <v>1400</v>
      </c>
      <c r="B307" s="43" t="s">
        <v>613</v>
      </c>
      <c r="C307" s="29">
        <v>4929</v>
      </c>
      <c r="D307" s="18" t="s">
        <v>743</v>
      </c>
      <c r="E307" s="29">
        <v>6226</v>
      </c>
      <c r="F307" s="18" t="s">
        <v>1485</v>
      </c>
      <c r="G307" s="82">
        <f t="shared" si="80"/>
        <v>1297</v>
      </c>
      <c r="H307" s="84">
        <v>54</v>
      </c>
      <c r="I307" s="12">
        <f t="shared" si="81"/>
        <v>763.933</v>
      </c>
      <c r="J307" s="28">
        <f t="shared" si="82"/>
        <v>138.78</v>
      </c>
      <c r="K307" s="50">
        <f t="shared" si="83"/>
        <v>902.713</v>
      </c>
      <c r="L307" s="159"/>
    </row>
    <row r="308" spans="1:12" ht="29.25" customHeight="1">
      <c r="A308" s="45" t="s">
        <v>1401</v>
      </c>
      <c r="B308" s="43" t="s">
        <v>744</v>
      </c>
      <c r="C308" s="29" t="s">
        <v>745</v>
      </c>
      <c r="D308" s="36" t="s">
        <v>542</v>
      </c>
      <c r="E308" s="30">
        <v>21753</v>
      </c>
      <c r="F308" s="36" t="s">
        <v>1478</v>
      </c>
      <c r="G308" s="82">
        <f t="shared" si="80"/>
        <v>1874</v>
      </c>
      <c r="H308" s="84">
        <v>36</v>
      </c>
      <c r="I308" s="12">
        <f t="shared" si="81"/>
        <v>1103.7859999999998</v>
      </c>
      <c r="J308" s="28">
        <f t="shared" si="82"/>
        <v>92.52</v>
      </c>
      <c r="K308" s="50">
        <f t="shared" si="83"/>
        <v>1196.3059999999998</v>
      </c>
      <c r="L308" s="159"/>
    </row>
    <row r="309" spans="1:12" ht="29.25" customHeight="1">
      <c r="A309" s="45" t="s">
        <v>1402</v>
      </c>
      <c r="B309" s="43" t="s">
        <v>746</v>
      </c>
      <c r="C309" s="29">
        <v>6815</v>
      </c>
      <c r="D309" s="18">
        <v>0</v>
      </c>
      <c r="E309" s="30">
        <v>7245</v>
      </c>
      <c r="F309" s="18" t="s">
        <v>1484</v>
      </c>
      <c r="G309" s="82">
        <f t="shared" si="80"/>
        <v>430</v>
      </c>
      <c r="H309" s="84">
        <v>18</v>
      </c>
      <c r="I309" s="12">
        <f t="shared" si="81"/>
        <v>253.26999999999998</v>
      </c>
      <c r="J309" s="28">
        <f t="shared" si="82"/>
        <v>46.26</v>
      </c>
      <c r="K309" s="50">
        <f t="shared" si="83"/>
        <v>299.53</v>
      </c>
      <c r="L309" s="159"/>
    </row>
    <row r="310" spans="1:12" ht="29.25" customHeight="1">
      <c r="A310" s="119" t="s">
        <v>1403</v>
      </c>
      <c r="B310" s="120" t="s">
        <v>1516</v>
      </c>
      <c r="C310" s="115" t="s">
        <v>1517</v>
      </c>
      <c r="D310" s="92" t="s">
        <v>1518</v>
      </c>
      <c r="E310" s="115">
        <v>90726</v>
      </c>
      <c r="F310" s="92" t="s">
        <v>1518</v>
      </c>
      <c r="G310" s="82">
        <f t="shared" si="80"/>
        <v>3850</v>
      </c>
      <c r="H310" s="84">
        <v>54</v>
      </c>
      <c r="I310" s="12">
        <f t="shared" si="81"/>
        <v>2267.65</v>
      </c>
      <c r="J310" s="28">
        <f t="shared" si="82"/>
        <v>138.78</v>
      </c>
      <c r="K310" s="50">
        <f t="shared" si="83"/>
        <v>2406.4300000000003</v>
      </c>
      <c r="L310" s="159"/>
    </row>
    <row r="311" spans="1:12" ht="29.25" customHeight="1">
      <c r="A311" s="45" t="s">
        <v>1404</v>
      </c>
      <c r="B311" s="43" t="s">
        <v>747</v>
      </c>
      <c r="C311" s="29" t="s">
        <v>748</v>
      </c>
      <c r="D311" s="36" t="s">
        <v>102</v>
      </c>
      <c r="E311" s="29">
        <v>17471</v>
      </c>
      <c r="F311" s="36" t="s">
        <v>102</v>
      </c>
      <c r="G311" s="82">
        <f t="shared" si="80"/>
        <v>1306</v>
      </c>
      <c r="H311" s="84">
        <v>36</v>
      </c>
      <c r="I311" s="12">
        <f t="shared" si="81"/>
        <v>769.2339999999999</v>
      </c>
      <c r="J311" s="28">
        <f t="shared" si="82"/>
        <v>92.52</v>
      </c>
      <c r="K311" s="50">
        <f t="shared" si="83"/>
        <v>861.7539999999999</v>
      </c>
      <c r="L311" s="159"/>
    </row>
    <row r="312" spans="1:12" ht="29.25" customHeight="1">
      <c r="A312" s="45" t="s">
        <v>1405</v>
      </c>
      <c r="B312" s="43" t="s">
        <v>749</v>
      </c>
      <c r="C312" s="29" t="s">
        <v>750</v>
      </c>
      <c r="D312" s="36" t="s">
        <v>102</v>
      </c>
      <c r="E312" s="29">
        <v>13628</v>
      </c>
      <c r="F312" s="36" t="s">
        <v>102</v>
      </c>
      <c r="G312" s="82">
        <f t="shared" si="80"/>
        <v>784</v>
      </c>
      <c r="H312" s="84">
        <v>36</v>
      </c>
      <c r="I312" s="12">
        <f t="shared" si="81"/>
        <v>461.77599999999995</v>
      </c>
      <c r="J312" s="28">
        <f t="shared" si="82"/>
        <v>92.52</v>
      </c>
      <c r="K312" s="50">
        <f t="shared" si="83"/>
        <v>554.2959999999999</v>
      </c>
      <c r="L312" s="159"/>
    </row>
    <row r="313" spans="1:12" ht="29.25" customHeight="1">
      <c r="A313" s="45" t="s">
        <v>1406</v>
      </c>
      <c r="B313" s="43" t="s">
        <v>751</v>
      </c>
      <c r="C313" s="29" t="s">
        <v>752</v>
      </c>
      <c r="D313" s="36" t="s">
        <v>42</v>
      </c>
      <c r="E313" s="29">
        <v>21526</v>
      </c>
      <c r="F313" s="36" t="s">
        <v>42</v>
      </c>
      <c r="G313" s="82">
        <f t="shared" si="80"/>
        <v>1044</v>
      </c>
      <c r="H313" s="84">
        <v>18</v>
      </c>
      <c r="I313" s="12">
        <f t="shared" si="81"/>
        <v>614.9159999999999</v>
      </c>
      <c r="J313" s="28">
        <f t="shared" si="82"/>
        <v>46.26</v>
      </c>
      <c r="K313" s="50">
        <f t="shared" si="83"/>
        <v>661.1759999999999</v>
      </c>
      <c r="L313" s="159"/>
    </row>
    <row r="314" spans="1:12" ht="29.25" customHeight="1">
      <c r="A314" s="45" t="s">
        <v>1407</v>
      </c>
      <c r="B314" s="43" t="s">
        <v>753</v>
      </c>
      <c r="C314" s="29" t="s">
        <v>754</v>
      </c>
      <c r="D314" s="36" t="s">
        <v>41</v>
      </c>
      <c r="E314" s="29">
        <v>34216</v>
      </c>
      <c r="F314" s="36" t="s">
        <v>41</v>
      </c>
      <c r="G314" s="82">
        <f t="shared" si="80"/>
        <v>1456</v>
      </c>
      <c r="H314" s="84">
        <v>54</v>
      </c>
      <c r="I314" s="12">
        <f t="shared" si="81"/>
        <v>857.584</v>
      </c>
      <c r="J314" s="28">
        <f t="shared" si="82"/>
        <v>138.78</v>
      </c>
      <c r="K314" s="50">
        <f t="shared" si="83"/>
        <v>996.3639999999999</v>
      </c>
      <c r="L314" s="159"/>
    </row>
    <row r="315" spans="1:12" ht="29.25" customHeight="1">
      <c r="A315" s="146" t="s">
        <v>39</v>
      </c>
      <c r="B315" s="146"/>
      <c r="C315" s="47"/>
      <c r="D315" s="44"/>
      <c r="E315" s="47"/>
      <c r="F315" s="45"/>
      <c r="G315" s="83"/>
      <c r="H315" s="89"/>
      <c r="I315" s="48"/>
      <c r="J315" s="50"/>
      <c r="K315" s="50"/>
      <c r="L315" s="159"/>
    </row>
    <row r="316" spans="1:12" ht="25.5">
      <c r="A316" s="161" t="s">
        <v>101</v>
      </c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3"/>
    </row>
    <row r="317" spans="1:12" ht="24" customHeight="1">
      <c r="A317" s="163" t="s">
        <v>27</v>
      </c>
      <c r="B317" s="163"/>
      <c r="C317" s="147" t="s">
        <v>67</v>
      </c>
      <c r="D317" s="148"/>
      <c r="E317" s="148"/>
      <c r="F317" s="148"/>
      <c r="G317" s="148"/>
      <c r="H317" s="148"/>
      <c r="J317" s="164"/>
      <c r="K317" s="164"/>
      <c r="L317" s="164"/>
    </row>
    <row r="318" spans="1:12" ht="29.25" customHeight="1">
      <c r="A318" s="160" t="s">
        <v>28</v>
      </c>
      <c r="B318" s="157" t="s">
        <v>29</v>
      </c>
      <c r="C318" s="160" t="s">
        <v>382</v>
      </c>
      <c r="D318" s="160"/>
      <c r="E318" s="160" t="s">
        <v>251</v>
      </c>
      <c r="F318" s="160"/>
      <c r="G318" s="158" t="s">
        <v>32</v>
      </c>
      <c r="H318" s="158"/>
      <c r="I318" s="158" t="s">
        <v>33</v>
      </c>
      <c r="J318" s="158"/>
      <c r="K318" s="158"/>
      <c r="L318" s="157" t="s">
        <v>34</v>
      </c>
    </row>
    <row r="319" spans="1:12" ht="29.25" customHeight="1">
      <c r="A319" s="160"/>
      <c r="B319" s="157"/>
      <c r="C319" s="29" t="s">
        <v>35</v>
      </c>
      <c r="D319" s="47" t="s">
        <v>36</v>
      </c>
      <c r="E319" s="29" t="s">
        <v>35</v>
      </c>
      <c r="F319" s="36" t="s">
        <v>36</v>
      </c>
      <c r="G319" s="86" t="s">
        <v>35</v>
      </c>
      <c r="H319" s="86" t="s">
        <v>36</v>
      </c>
      <c r="I319" s="28" t="s">
        <v>37</v>
      </c>
      <c r="J319" s="28" t="s">
        <v>38</v>
      </c>
      <c r="K319" s="28" t="s">
        <v>39</v>
      </c>
      <c r="L319" s="157"/>
    </row>
    <row r="320" spans="1:12" ht="26.25" customHeight="1">
      <c r="A320" s="45" t="s">
        <v>755</v>
      </c>
      <c r="B320" s="43" t="s">
        <v>756</v>
      </c>
      <c r="C320" s="29">
        <v>22951</v>
      </c>
      <c r="D320" s="36" t="s">
        <v>912</v>
      </c>
      <c r="E320" s="18">
        <v>23368</v>
      </c>
      <c r="F320" s="36" t="s">
        <v>912</v>
      </c>
      <c r="G320" s="84">
        <f>E320-C320</f>
        <v>417</v>
      </c>
      <c r="H320" s="89">
        <v>0</v>
      </c>
      <c r="I320" s="12">
        <f>G320*0.589</f>
        <v>245.613</v>
      </c>
      <c r="J320" s="28">
        <f>H320*2.57</f>
        <v>0</v>
      </c>
      <c r="K320" s="50">
        <f>J320+I320</f>
        <v>245.613</v>
      </c>
      <c r="L320" s="169" t="s">
        <v>187</v>
      </c>
    </row>
    <row r="321" spans="1:12" ht="26.25" customHeight="1">
      <c r="A321" s="45" t="s">
        <v>757</v>
      </c>
      <c r="B321" s="43" t="s">
        <v>758</v>
      </c>
      <c r="C321" s="29" t="s">
        <v>759</v>
      </c>
      <c r="D321" s="36" t="s">
        <v>102</v>
      </c>
      <c r="E321" s="29">
        <v>8094</v>
      </c>
      <c r="F321" s="36" t="s">
        <v>102</v>
      </c>
      <c r="G321" s="84">
        <f aca="true" t="shared" si="84" ref="G321:G329">E321-C321</f>
        <v>45</v>
      </c>
      <c r="H321" s="84">
        <v>36</v>
      </c>
      <c r="I321" s="12">
        <f aca="true" t="shared" si="85" ref="I321:I329">G321*0.589</f>
        <v>26.505</v>
      </c>
      <c r="J321" s="28">
        <f aca="true" t="shared" si="86" ref="J321:J329">H321*2.57</f>
        <v>92.52</v>
      </c>
      <c r="K321" s="50">
        <f aca="true" t="shared" si="87" ref="K321:K329">J321+I321</f>
        <v>119.02499999999999</v>
      </c>
      <c r="L321" s="170"/>
    </row>
    <row r="322" spans="1:12" ht="26.25" customHeight="1">
      <c r="A322" s="45" t="s">
        <v>1408</v>
      </c>
      <c r="B322" s="43" t="s">
        <v>760</v>
      </c>
      <c r="C322" s="29" t="s">
        <v>761</v>
      </c>
      <c r="D322" s="36" t="s">
        <v>102</v>
      </c>
      <c r="E322" s="29">
        <v>12053</v>
      </c>
      <c r="F322" s="36" t="s">
        <v>102</v>
      </c>
      <c r="G322" s="84">
        <f t="shared" si="84"/>
        <v>508</v>
      </c>
      <c r="H322" s="84">
        <v>36</v>
      </c>
      <c r="I322" s="12">
        <f t="shared" si="85"/>
        <v>299.212</v>
      </c>
      <c r="J322" s="28">
        <f t="shared" si="86"/>
        <v>92.52</v>
      </c>
      <c r="K322" s="50">
        <f t="shared" si="87"/>
        <v>391.73199999999997</v>
      </c>
      <c r="L322" s="170"/>
    </row>
    <row r="323" spans="1:12" ht="26.25" customHeight="1">
      <c r="A323" s="45" t="s">
        <v>1409</v>
      </c>
      <c r="B323" s="43" t="s">
        <v>762</v>
      </c>
      <c r="C323" s="29" t="s">
        <v>763</v>
      </c>
      <c r="D323" s="36" t="s">
        <v>102</v>
      </c>
      <c r="E323" s="29">
        <v>31263</v>
      </c>
      <c r="F323" s="36" t="s">
        <v>102</v>
      </c>
      <c r="G323" s="84">
        <f t="shared" si="84"/>
        <v>548</v>
      </c>
      <c r="H323" s="84">
        <v>36</v>
      </c>
      <c r="I323" s="12">
        <f t="shared" si="85"/>
        <v>322.772</v>
      </c>
      <c r="J323" s="28">
        <f t="shared" si="86"/>
        <v>92.52</v>
      </c>
      <c r="K323" s="50">
        <f t="shared" si="87"/>
        <v>415.292</v>
      </c>
      <c r="L323" s="170"/>
    </row>
    <row r="324" spans="1:12" ht="26.25" customHeight="1">
      <c r="A324" s="45" t="s">
        <v>1410</v>
      </c>
      <c r="B324" s="43" t="s">
        <v>644</v>
      </c>
      <c r="C324" s="29">
        <v>23135</v>
      </c>
      <c r="D324" s="36" t="s">
        <v>102</v>
      </c>
      <c r="E324" s="29">
        <v>24422</v>
      </c>
      <c r="F324" s="36" t="s">
        <v>102</v>
      </c>
      <c r="G324" s="84">
        <f t="shared" si="84"/>
        <v>1287</v>
      </c>
      <c r="H324" s="84">
        <v>36</v>
      </c>
      <c r="I324" s="12">
        <f t="shared" si="85"/>
        <v>758.043</v>
      </c>
      <c r="J324" s="28">
        <f t="shared" si="86"/>
        <v>92.52</v>
      </c>
      <c r="K324" s="50">
        <f t="shared" si="87"/>
        <v>850.563</v>
      </c>
      <c r="L324" s="170"/>
    </row>
    <row r="325" spans="1:12" ht="26.25" customHeight="1">
      <c r="A325" s="45" t="s">
        <v>1411</v>
      </c>
      <c r="B325" s="43" t="s">
        <v>764</v>
      </c>
      <c r="C325" s="29">
        <v>15408</v>
      </c>
      <c r="D325" s="36" t="s">
        <v>102</v>
      </c>
      <c r="E325" s="29">
        <v>16498</v>
      </c>
      <c r="F325" s="36" t="s">
        <v>102</v>
      </c>
      <c r="G325" s="84">
        <f t="shared" si="84"/>
        <v>1090</v>
      </c>
      <c r="H325" s="84">
        <v>36</v>
      </c>
      <c r="I325" s="12">
        <f t="shared" si="85"/>
        <v>642.01</v>
      </c>
      <c r="J325" s="28">
        <f t="shared" si="86"/>
        <v>92.52</v>
      </c>
      <c r="K325" s="50">
        <f t="shared" si="87"/>
        <v>734.53</v>
      </c>
      <c r="L325" s="170"/>
    </row>
    <row r="326" spans="1:12" ht="26.25" customHeight="1">
      <c r="A326" s="45" t="s">
        <v>1412</v>
      </c>
      <c r="B326" s="43" t="s">
        <v>765</v>
      </c>
      <c r="C326" s="29" t="s">
        <v>766</v>
      </c>
      <c r="D326" s="36" t="s">
        <v>102</v>
      </c>
      <c r="E326" s="29">
        <v>15656</v>
      </c>
      <c r="F326" s="36" t="s">
        <v>102</v>
      </c>
      <c r="G326" s="84">
        <f t="shared" si="84"/>
        <v>1405</v>
      </c>
      <c r="H326" s="84">
        <v>36</v>
      </c>
      <c r="I326" s="12">
        <f t="shared" si="85"/>
        <v>827.545</v>
      </c>
      <c r="J326" s="28">
        <f t="shared" si="86"/>
        <v>92.52</v>
      </c>
      <c r="K326" s="50">
        <f t="shared" si="87"/>
        <v>920.0649999999999</v>
      </c>
      <c r="L326" s="170"/>
    </row>
    <row r="327" spans="1:12" ht="26.25" customHeight="1">
      <c r="A327" s="45" t="s">
        <v>1413</v>
      </c>
      <c r="B327" s="43" t="s">
        <v>767</v>
      </c>
      <c r="C327" s="29" t="s">
        <v>768</v>
      </c>
      <c r="D327" s="36" t="s">
        <v>102</v>
      </c>
      <c r="E327" s="29">
        <v>15419</v>
      </c>
      <c r="F327" s="36" t="s">
        <v>102</v>
      </c>
      <c r="G327" s="84">
        <f t="shared" si="84"/>
        <v>600</v>
      </c>
      <c r="H327" s="84">
        <v>36</v>
      </c>
      <c r="I327" s="12">
        <f t="shared" si="85"/>
        <v>353.4</v>
      </c>
      <c r="J327" s="28">
        <f t="shared" si="86"/>
        <v>92.52</v>
      </c>
      <c r="K327" s="50">
        <f t="shared" si="87"/>
        <v>445.91999999999996</v>
      </c>
      <c r="L327" s="170"/>
    </row>
    <row r="328" spans="1:12" ht="26.25" customHeight="1">
      <c r="A328" s="45" t="s">
        <v>1414</v>
      </c>
      <c r="B328" s="43" t="s">
        <v>769</v>
      </c>
      <c r="C328" s="29">
        <v>27318</v>
      </c>
      <c r="D328" s="36" t="s">
        <v>102</v>
      </c>
      <c r="E328" s="29">
        <v>28102</v>
      </c>
      <c r="F328" s="36" t="s">
        <v>102</v>
      </c>
      <c r="G328" s="84">
        <f t="shared" si="84"/>
        <v>784</v>
      </c>
      <c r="H328" s="84">
        <v>36</v>
      </c>
      <c r="I328" s="12">
        <f t="shared" si="85"/>
        <v>461.77599999999995</v>
      </c>
      <c r="J328" s="28">
        <f t="shared" si="86"/>
        <v>92.52</v>
      </c>
      <c r="K328" s="50">
        <f t="shared" si="87"/>
        <v>554.2959999999999</v>
      </c>
      <c r="L328" s="170"/>
    </row>
    <row r="329" spans="1:12" ht="26.25" customHeight="1">
      <c r="A329" s="45" t="s">
        <v>1415</v>
      </c>
      <c r="B329" s="43" t="s">
        <v>770</v>
      </c>
      <c r="C329" s="29" t="s">
        <v>771</v>
      </c>
      <c r="D329" s="36" t="s">
        <v>42</v>
      </c>
      <c r="E329" s="29">
        <v>5830</v>
      </c>
      <c r="F329" s="36" t="s">
        <v>42</v>
      </c>
      <c r="G329" s="84">
        <f t="shared" si="84"/>
        <v>497</v>
      </c>
      <c r="H329" s="84">
        <v>18</v>
      </c>
      <c r="I329" s="12">
        <f t="shared" si="85"/>
        <v>292.733</v>
      </c>
      <c r="J329" s="28">
        <f t="shared" si="86"/>
        <v>46.26</v>
      </c>
      <c r="K329" s="50">
        <f t="shared" si="87"/>
        <v>338.993</v>
      </c>
      <c r="L329" s="170"/>
    </row>
    <row r="330" spans="1:12" ht="29.25" customHeight="1">
      <c r="A330" s="146" t="s">
        <v>39</v>
      </c>
      <c r="B330" s="146"/>
      <c r="C330" s="47"/>
      <c r="D330" s="47"/>
      <c r="E330" s="47"/>
      <c r="F330" s="45"/>
      <c r="G330" s="87"/>
      <c r="H330" s="89"/>
      <c r="I330" s="48"/>
      <c r="J330" s="48"/>
      <c r="K330" s="50"/>
      <c r="L330" s="170"/>
    </row>
    <row r="331" spans="1:12" ht="29.25" customHeight="1">
      <c r="A331" s="146" t="s">
        <v>1283</v>
      </c>
      <c r="B331" s="146"/>
      <c r="C331" s="47"/>
      <c r="D331" s="47"/>
      <c r="E331" s="47"/>
      <c r="F331" s="45"/>
      <c r="G331" s="87"/>
      <c r="H331" s="89"/>
      <c r="I331" s="48"/>
      <c r="J331" s="48"/>
      <c r="K331" s="50"/>
      <c r="L331" s="171"/>
    </row>
  </sheetData>
  <sheetProtection/>
  <mergeCells count="285">
    <mergeCell ref="E3:F3"/>
    <mergeCell ref="E33:F33"/>
    <mergeCell ref="E48:F48"/>
    <mergeCell ref="A31:K31"/>
    <mergeCell ref="G18:H18"/>
    <mergeCell ref="I18:K18"/>
    <mergeCell ref="A18:A19"/>
    <mergeCell ref="B18:B19"/>
    <mergeCell ref="C18:D18"/>
    <mergeCell ref="E18:F18"/>
    <mergeCell ref="B93:B94"/>
    <mergeCell ref="I93:K93"/>
    <mergeCell ref="L93:L94"/>
    <mergeCell ref="E78:F78"/>
    <mergeCell ref="G78:H78"/>
    <mergeCell ref="I78:K78"/>
    <mergeCell ref="A90:B90"/>
    <mergeCell ref="A78:A79"/>
    <mergeCell ref="B78:B79"/>
    <mergeCell ref="C78:D78"/>
    <mergeCell ref="A136:L136"/>
    <mergeCell ref="A137:B137"/>
    <mergeCell ref="C137:H137"/>
    <mergeCell ref="J137:L137"/>
    <mergeCell ref="L78:L79"/>
    <mergeCell ref="L80:L90"/>
    <mergeCell ref="C93:D93"/>
    <mergeCell ref="G93:H93"/>
    <mergeCell ref="E93:F93"/>
    <mergeCell ref="A91:L91"/>
    <mergeCell ref="A92:B92"/>
    <mergeCell ref="C92:H92"/>
    <mergeCell ref="J92:L92"/>
    <mergeCell ref="A93:A94"/>
    <mergeCell ref="A196:L196"/>
    <mergeCell ref="A197:B197"/>
    <mergeCell ref="C197:H197"/>
    <mergeCell ref="J197:L197"/>
    <mergeCell ref="L260:L270"/>
    <mergeCell ref="A270:B270"/>
    <mergeCell ref="A271:L271"/>
    <mergeCell ref="A198:A199"/>
    <mergeCell ref="B198:B199"/>
    <mergeCell ref="A256:L256"/>
    <mergeCell ref="A257:B257"/>
    <mergeCell ref="C257:H257"/>
    <mergeCell ref="J257:L257"/>
    <mergeCell ref="C198:D198"/>
    <mergeCell ref="A331:B331"/>
    <mergeCell ref="L320:L331"/>
    <mergeCell ref="A303:A304"/>
    <mergeCell ref="B303:B304"/>
    <mergeCell ref="C303:D303"/>
    <mergeCell ref="G303:H303"/>
    <mergeCell ref="I303:K303"/>
    <mergeCell ref="L303:L304"/>
    <mergeCell ref="E303:F303"/>
    <mergeCell ref="E318:F318"/>
    <mergeCell ref="L65:L75"/>
    <mergeCell ref="A75:B75"/>
    <mergeCell ref="A76:L76"/>
    <mergeCell ref="A77:B77"/>
    <mergeCell ref="C77:H77"/>
    <mergeCell ref="J77:L77"/>
    <mergeCell ref="L48:L49"/>
    <mergeCell ref="L50:L60"/>
    <mergeCell ref="E63:F63"/>
    <mergeCell ref="C62:H62"/>
    <mergeCell ref="J62:L62"/>
    <mergeCell ref="G63:H63"/>
    <mergeCell ref="I63:K63"/>
    <mergeCell ref="L63:L64"/>
    <mergeCell ref="B63:B64"/>
    <mergeCell ref="C63:D63"/>
    <mergeCell ref="A60:B60"/>
    <mergeCell ref="A61:L61"/>
    <mergeCell ref="A62:B62"/>
    <mergeCell ref="A63:A64"/>
    <mergeCell ref="A48:A49"/>
    <mergeCell ref="B48:B49"/>
    <mergeCell ref="C48:D48"/>
    <mergeCell ref="A45:B45"/>
    <mergeCell ref="A46:L46"/>
    <mergeCell ref="A47:B47"/>
    <mergeCell ref="C47:H47"/>
    <mergeCell ref="J47:L47"/>
    <mergeCell ref="G48:H48"/>
    <mergeCell ref="I48:K48"/>
    <mergeCell ref="J32:L32"/>
    <mergeCell ref="G33:H33"/>
    <mergeCell ref="I33:K33"/>
    <mergeCell ref="L35:L45"/>
    <mergeCell ref="L33:L34"/>
    <mergeCell ref="A33:A34"/>
    <mergeCell ref="B33:B34"/>
    <mergeCell ref="C33:D33"/>
    <mergeCell ref="A32:B32"/>
    <mergeCell ref="C32:H32"/>
    <mergeCell ref="L5:L15"/>
    <mergeCell ref="A15:B15"/>
    <mergeCell ref="A16:L16"/>
    <mergeCell ref="A17:B17"/>
    <mergeCell ref="C17:H17"/>
    <mergeCell ref="J17:L17"/>
    <mergeCell ref="A3:A4"/>
    <mergeCell ref="B3:B4"/>
    <mergeCell ref="C3:D3"/>
    <mergeCell ref="A1:L1"/>
    <mergeCell ref="A2:B2"/>
    <mergeCell ref="C2:H2"/>
    <mergeCell ref="J2:L2"/>
    <mergeCell ref="G3:H3"/>
    <mergeCell ref="I3:K3"/>
    <mergeCell ref="L3:L4"/>
    <mergeCell ref="L95:L105"/>
    <mergeCell ref="A105:B105"/>
    <mergeCell ref="A106:L106"/>
    <mergeCell ref="A107:B107"/>
    <mergeCell ref="C107:H107"/>
    <mergeCell ref="J107:L107"/>
    <mergeCell ref="I108:K108"/>
    <mergeCell ref="L108:L109"/>
    <mergeCell ref="L110:L120"/>
    <mergeCell ref="A120:B120"/>
    <mergeCell ref="A108:A109"/>
    <mergeCell ref="B108:B109"/>
    <mergeCell ref="C108:D108"/>
    <mergeCell ref="G108:H108"/>
    <mergeCell ref="E108:F108"/>
    <mergeCell ref="A121:L121"/>
    <mergeCell ref="A122:B122"/>
    <mergeCell ref="C122:H122"/>
    <mergeCell ref="J122:L122"/>
    <mergeCell ref="I123:K123"/>
    <mergeCell ref="L123:L124"/>
    <mergeCell ref="E123:F123"/>
    <mergeCell ref="L125:L135"/>
    <mergeCell ref="G123:H123"/>
    <mergeCell ref="A135:B135"/>
    <mergeCell ref="A123:A124"/>
    <mergeCell ref="B123:B124"/>
    <mergeCell ref="C123:D123"/>
    <mergeCell ref="L140:L150"/>
    <mergeCell ref="A150:B150"/>
    <mergeCell ref="E138:F138"/>
    <mergeCell ref="A151:L151"/>
    <mergeCell ref="A138:A139"/>
    <mergeCell ref="B138:B139"/>
    <mergeCell ref="C138:D138"/>
    <mergeCell ref="G138:H138"/>
    <mergeCell ref="I138:K138"/>
    <mergeCell ref="L138:L139"/>
    <mergeCell ref="A152:B152"/>
    <mergeCell ref="C152:H152"/>
    <mergeCell ref="J152:L152"/>
    <mergeCell ref="I153:K153"/>
    <mergeCell ref="L153:L154"/>
    <mergeCell ref="E153:F153"/>
    <mergeCell ref="L155:L165"/>
    <mergeCell ref="A165:B165"/>
    <mergeCell ref="A153:A154"/>
    <mergeCell ref="B153:B154"/>
    <mergeCell ref="C153:D153"/>
    <mergeCell ref="G153:H153"/>
    <mergeCell ref="A166:L166"/>
    <mergeCell ref="A167:B167"/>
    <mergeCell ref="C167:H167"/>
    <mergeCell ref="J167:L167"/>
    <mergeCell ref="I168:K168"/>
    <mergeCell ref="L168:L169"/>
    <mergeCell ref="E168:F168"/>
    <mergeCell ref="L170:L180"/>
    <mergeCell ref="G168:H168"/>
    <mergeCell ref="A180:B180"/>
    <mergeCell ref="A168:A169"/>
    <mergeCell ref="B168:B169"/>
    <mergeCell ref="C168:D168"/>
    <mergeCell ref="A181:L181"/>
    <mergeCell ref="A182:B182"/>
    <mergeCell ref="C182:H182"/>
    <mergeCell ref="J182:L182"/>
    <mergeCell ref="I183:K183"/>
    <mergeCell ref="L183:L184"/>
    <mergeCell ref="E183:F183"/>
    <mergeCell ref="L185:L195"/>
    <mergeCell ref="G183:H183"/>
    <mergeCell ref="A195:B195"/>
    <mergeCell ref="A183:A184"/>
    <mergeCell ref="B183:B184"/>
    <mergeCell ref="C183:D183"/>
    <mergeCell ref="L200:L210"/>
    <mergeCell ref="A210:B210"/>
    <mergeCell ref="E198:F198"/>
    <mergeCell ref="A211:L211"/>
    <mergeCell ref="G198:H198"/>
    <mergeCell ref="I198:K198"/>
    <mergeCell ref="L198:L199"/>
    <mergeCell ref="A212:B212"/>
    <mergeCell ref="C212:H212"/>
    <mergeCell ref="J212:L212"/>
    <mergeCell ref="I213:K213"/>
    <mergeCell ref="L213:L214"/>
    <mergeCell ref="E213:F213"/>
    <mergeCell ref="L215:L225"/>
    <mergeCell ref="A225:B225"/>
    <mergeCell ref="A213:A214"/>
    <mergeCell ref="B213:B214"/>
    <mergeCell ref="C213:D213"/>
    <mergeCell ref="G213:H213"/>
    <mergeCell ref="A226:L226"/>
    <mergeCell ref="A227:B227"/>
    <mergeCell ref="C227:H227"/>
    <mergeCell ref="J227:L227"/>
    <mergeCell ref="I228:K228"/>
    <mergeCell ref="L228:L229"/>
    <mergeCell ref="E228:F228"/>
    <mergeCell ref="L230:L240"/>
    <mergeCell ref="G228:H228"/>
    <mergeCell ref="A240:B240"/>
    <mergeCell ref="A228:A229"/>
    <mergeCell ref="B228:B229"/>
    <mergeCell ref="C228:D228"/>
    <mergeCell ref="A241:L241"/>
    <mergeCell ref="A242:B242"/>
    <mergeCell ref="C242:H242"/>
    <mergeCell ref="J242:L242"/>
    <mergeCell ref="I243:K243"/>
    <mergeCell ref="L243:L244"/>
    <mergeCell ref="L245:L255"/>
    <mergeCell ref="A255:B255"/>
    <mergeCell ref="A243:A244"/>
    <mergeCell ref="B243:B244"/>
    <mergeCell ref="C243:D243"/>
    <mergeCell ref="G243:H243"/>
    <mergeCell ref="E243:F243"/>
    <mergeCell ref="A272:B272"/>
    <mergeCell ref="C272:H272"/>
    <mergeCell ref="J272:L272"/>
    <mergeCell ref="A258:A259"/>
    <mergeCell ref="B258:B259"/>
    <mergeCell ref="I258:K258"/>
    <mergeCell ref="L258:L259"/>
    <mergeCell ref="C258:D258"/>
    <mergeCell ref="G258:H258"/>
    <mergeCell ref="E258:F258"/>
    <mergeCell ref="I273:K273"/>
    <mergeCell ref="L273:L274"/>
    <mergeCell ref="L275:L285"/>
    <mergeCell ref="A285:B285"/>
    <mergeCell ref="A273:A274"/>
    <mergeCell ref="B273:B274"/>
    <mergeCell ref="C273:D273"/>
    <mergeCell ref="G273:H273"/>
    <mergeCell ref="E273:F273"/>
    <mergeCell ref="A286:L286"/>
    <mergeCell ref="A287:B287"/>
    <mergeCell ref="C287:H287"/>
    <mergeCell ref="J287:L287"/>
    <mergeCell ref="I288:K288"/>
    <mergeCell ref="L288:L289"/>
    <mergeCell ref="L290:L300"/>
    <mergeCell ref="A300:B300"/>
    <mergeCell ref="A288:A289"/>
    <mergeCell ref="B288:B289"/>
    <mergeCell ref="C288:D288"/>
    <mergeCell ref="G288:H288"/>
    <mergeCell ref="E288:F288"/>
    <mergeCell ref="A301:L301"/>
    <mergeCell ref="A302:B302"/>
    <mergeCell ref="C302:H302"/>
    <mergeCell ref="J302:L302"/>
    <mergeCell ref="C317:H317"/>
    <mergeCell ref="J317:L317"/>
    <mergeCell ref="A316:L316"/>
    <mergeCell ref="A317:B317"/>
    <mergeCell ref="L20:L30"/>
    <mergeCell ref="A330:B330"/>
    <mergeCell ref="G318:H318"/>
    <mergeCell ref="I318:K318"/>
    <mergeCell ref="L318:L319"/>
    <mergeCell ref="A318:A319"/>
    <mergeCell ref="B318:B319"/>
    <mergeCell ref="C318:D318"/>
    <mergeCell ref="L305:L315"/>
    <mergeCell ref="A315:B3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1"/>
  <sheetViews>
    <sheetView zoomScale="85" zoomScaleNormal="85" zoomScalePageLayoutView="0" workbookViewId="0" topLeftCell="A34">
      <selection activeCell="F47" sqref="F47"/>
    </sheetView>
  </sheetViews>
  <sheetFormatPr defaultColWidth="9.00390625" defaultRowHeight="14.25"/>
  <cols>
    <col min="1" max="1" width="9.00390625" style="16" customWidth="1"/>
    <col min="2" max="2" width="10.00390625" style="16" customWidth="1"/>
    <col min="3" max="3" width="10.50390625" style="16" customWidth="1"/>
    <col min="4" max="4" width="9.625" style="16" customWidth="1"/>
    <col min="5" max="5" width="10.375" style="16" customWidth="1"/>
    <col min="6" max="8" width="9.625" style="16" customWidth="1"/>
    <col min="9" max="11" width="9.625" style="63" customWidth="1"/>
    <col min="12" max="12" width="11.625" style="59" customWidth="1"/>
    <col min="13" max="16384" width="9.00390625" style="60" customWidth="1"/>
  </cols>
  <sheetData>
    <row r="1" spans="1:11" ht="24" customHeight="1">
      <c r="A1" s="154" t="s">
        <v>1173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4.25">
      <c r="A2" s="180" t="s">
        <v>87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2" ht="14.25">
      <c r="A3" s="181" t="s">
        <v>253</v>
      </c>
      <c r="B3" s="181" t="s">
        <v>254</v>
      </c>
      <c r="C3" s="183" t="s">
        <v>1174</v>
      </c>
      <c r="D3" s="184"/>
      <c r="E3" s="183" t="s">
        <v>1175</v>
      </c>
      <c r="F3" s="184"/>
      <c r="G3" s="183" t="s">
        <v>1176</v>
      </c>
      <c r="H3" s="184"/>
      <c r="I3" s="185" t="s">
        <v>258</v>
      </c>
      <c r="J3" s="186"/>
      <c r="K3" s="187"/>
      <c r="L3" s="181" t="s">
        <v>259</v>
      </c>
    </row>
    <row r="4" spans="1:12" ht="14.25">
      <c r="A4" s="182"/>
      <c r="B4" s="182"/>
      <c r="C4" s="11" t="s">
        <v>260</v>
      </c>
      <c r="D4" s="11" t="s">
        <v>261</v>
      </c>
      <c r="E4" s="11" t="s">
        <v>260</v>
      </c>
      <c r="F4" s="7" t="s">
        <v>261</v>
      </c>
      <c r="G4" s="11" t="s">
        <v>260</v>
      </c>
      <c r="H4" s="7" t="s">
        <v>261</v>
      </c>
      <c r="I4" s="8" t="s">
        <v>262</v>
      </c>
      <c r="J4" s="8" t="s">
        <v>263</v>
      </c>
      <c r="K4" s="8" t="s">
        <v>1177</v>
      </c>
      <c r="L4" s="192"/>
    </row>
    <row r="5" spans="1:12" ht="21.75" customHeight="1">
      <c r="A5" s="15">
        <v>1</v>
      </c>
      <c r="B5" s="2" t="s">
        <v>816</v>
      </c>
      <c r="C5" s="2">
        <v>7983</v>
      </c>
      <c r="D5" s="2">
        <v>177</v>
      </c>
      <c r="E5" s="15">
        <v>8394</v>
      </c>
      <c r="F5" s="15">
        <v>213</v>
      </c>
      <c r="G5" s="2">
        <f>E5-C5</f>
        <v>411</v>
      </c>
      <c r="H5" s="2">
        <f>F5-D5</f>
        <v>36</v>
      </c>
      <c r="I5" s="61">
        <f>G5*0.589</f>
        <v>242.07899999999998</v>
      </c>
      <c r="J5" s="61">
        <f>H5*2.57</f>
        <v>92.52</v>
      </c>
      <c r="K5" s="61">
        <f>J5+I5</f>
        <v>334.599</v>
      </c>
      <c r="L5" s="188" t="s">
        <v>65</v>
      </c>
    </row>
    <row r="6" spans="1:12" ht="21.75" customHeight="1">
      <c r="A6" s="15">
        <v>2</v>
      </c>
      <c r="B6" s="2" t="s">
        <v>817</v>
      </c>
      <c r="C6" s="2">
        <v>5138</v>
      </c>
      <c r="D6" s="2">
        <v>581</v>
      </c>
      <c r="E6" s="15">
        <v>5937</v>
      </c>
      <c r="F6" s="15">
        <v>639</v>
      </c>
      <c r="G6" s="2">
        <f aca="true" t="shared" si="0" ref="G6:G69">E6-C6</f>
        <v>799</v>
      </c>
      <c r="H6" s="2">
        <f aca="true" t="shared" si="1" ref="H6:H14">F6-D6</f>
        <v>58</v>
      </c>
      <c r="I6" s="61">
        <f aca="true" t="shared" si="2" ref="I6:I69">G6*0.589</f>
        <v>470.611</v>
      </c>
      <c r="J6" s="61">
        <f aca="true" t="shared" si="3" ref="J6:J69">H6*2.57</f>
        <v>149.06</v>
      </c>
      <c r="K6" s="61">
        <f aca="true" t="shared" si="4" ref="K6:K69">J6+I6</f>
        <v>619.671</v>
      </c>
      <c r="L6" s="189"/>
    </row>
    <row r="7" spans="1:12" ht="21.75" customHeight="1">
      <c r="A7" s="15">
        <v>3</v>
      </c>
      <c r="B7" s="2" t="s">
        <v>818</v>
      </c>
      <c r="C7" s="2">
        <v>2358</v>
      </c>
      <c r="D7" s="2">
        <v>646</v>
      </c>
      <c r="E7" s="15">
        <v>3059</v>
      </c>
      <c r="F7" s="15">
        <v>748</v>
      </c>
      <c r="G7" s="2">
        <f t="shared" si="0"/>
        <v>701</v>
      </c>
      <c r="H7" s="2">
        <f t="shared" si="1"/>
        <v>102</v>
      </c>
      <c r="I7" s="61">
        <f t="shared" si="2"/>
        <v>412.88899999999995</v>
      </c>
      <c r="J7" s="61">
        <f t="shared" si="3"/>
        <v>262.14</v>
      </c>
      <c r="K7" s="61">
        <f t="shared" si="4"/>
        <v>675.029</v>
      </c>
      <c r="L7" s="189"/>
    </row>
    <row r="8" spans="1:12" ht="21.75" customHeight="1">
      <c r="A8" s="15">
        <v>4</v>
      </c>
      <c r="B8" s="2" t="s">
        <v>819</v>
      </c>
      <c r="C8" s="2">
        <v>4709</v>
      </c>
      <c r="D8" s="2">
        <v>251</v>
      </c>
      <c r="E8" s="15">
        <v>6534</v>
      </c>
      <c r="F8" s="15">
        <v>312</v>
      </c>
      <c r="G8" s="2">
        <f t="shared" si="0"/>
        <v>1825</v>
      </c>
      <c r="H8" s="2">
        <f t="shared" si="1"/>
        <v>61</v>
      </c>
      <c r="I8" s="61">
        <f t="shared" si="2"/>
        <v>1074.925</v>
      </c>
      <c r="J8" s="61">
        <f t="shared" si="3"/>
        <v>156.76999999999998</v>
      </c>
      <c r="K8" s="61">
        <f t="shared" si="4"/>
        <v>1231.695</v>
      </c>
      <c r="L8" s="189"/>
    </row>
    <row r="9" spans="1:12" s="136" customFormat="1" ht="21.75" customHeight="1">
      <c r="A9" s="127">
        <v>5</v>
      </c>
      <c r="B9" s="127" t="s">
        <v>1691</v>
      </c>
      <c r="C9" s="127">
        <v>1019</v>
      </c>
      <c r="D9" s="127">
        <v>225</v>
      </c>
      <c r="E9" s="127">
        <v>2531</v>
      </c>
      <c r="F9" s="127">
        <v>320</v>
      </c>
      <c r="G9" s="127">
        <v>1512</v>
      </c>
      <c r="H9" s="127">
        <f t="shared" si="1"/>
        <v>95</v>
      </c>
      <c r="I9" s="135">
        <f t="shared" si="2"/>
        <v>890.568</v>
      </c>
      <c r="J9" s="135">
        <f t="shared" si="3"/>
        <v>244.14999999999998</v>
      </c>
      <c r="K9" s="135">
        <f t="shared" si="4"/>
        <v>1134.7179999999998</v>
      </c>
      <c r="L9" s="189"/>
    </row>
    <row r="10" spans="1:12" ht="21.75" customHeight="1">
      <c r="A10" s="15">
        <v>6</v>
      </c>
      <c r="B10" s="2" t="s">
        <v>820</v>
      </c>
      <c r="C10" s="2">
        <v>16</v>
      </c>
      <c r="D10" s="2">
        <v>48</v>
      </c>
      <c r="E10" s="15">
        <v>16</v>
      </c>
      <c r="F10" s="15">
        <v>48</v>
      </c>
      <c r="G10" s="2">
        <f t="shared" si="0"/>
        <v>0</v>
      </c>
      <c r="H10" s="2">
        <f t="shared" si="1"/>
        <v>0</v>
      </c>
      <c r="I10" s="61">
        <f t="shared" si="2"/>
        <v>0</v>
      </c>
      <c r="J10" s="61">
        <f t="shared" si="3"/>
        <v>0</v>
      </c>
      <c r="K10" s="61">
        <f t="shared" si="4"/>
        <v>0</v>
      </c>
      <c r="L10" s="189"/>
    </row>
    <row r="11" spans="1:12" ht="21.75" customHeight="1">
      <c r="A11" s="15">
        <v>7</v>
      </c>
      <c r="B11" s="2" t="s">
        <v>821</v>
      </c>
      <c r="C11" s="2">
        <v>536</v>
      </c>
      <c r="D11" s="2">
        <v>102</v>
      </c>
      <c r="E11" s="15">
        <v>1060</v>
      </c>
      <c r="F11" s="15">
        <v>141</v>
      </c>
      <c r="G11" s="2">
        <f t="shared" si="0"/>
        <v>524</v>
      </c>
      <c r="H11" s="2">
        <f t="shared" si="1"/>
        <v>39</v>
      </c>
      <c r="I11" s="61">
        <f t="shared" si="2"/>
        <v>308.63599999999997</v>
      </c>
      <c r="J11" s="61">
        <f t="shared" si="3"/>
        <v>100.22999999999999</v>
      </c>
      <c r="K11" s="61">
        <f t="shared" si="4"/>
        <v>408.866</v>
      </c>
      <c r="L11" s="189"/>
    </row>
    <row r="12" spans="1:12" ht="21.75" customHeight="1">
      <c r="A12" s="15">
        <v>8</v>
      </c>
      <c r="B12" s="2" t="s">
        <v>822</v>
      </c>
      <c r="C12" s="2">
        <v>1104</v>
      </c>
      <c r="D12" s="2">
        <v>248</v>
      </c>
      <c r="E12" s="15">
        <v>1944</v>
      </c>
      <c r="F12" s="15">
        <v>280</v>
      </c>
      <c r="G12" s="2">
        <f t="shared" si="0"/>
        <v>840</v>
      </c>
      <c r="H12" s="2">
        <f t="shared" si="1"/>
        <v>32</v>
      </c>
      <c r="I12" s="61">
        <f t="shared" si="2"/>
        <v>494.76</v>
      </c>
      <c r="J12" s="61">
        <f t="shared" si="3"/>
        <v>82.24</v>
      </c>
      <c r="K12" s="61">
        <f t="shared" si="4"/>
        <v>577</v>
      </c>
      <c r="L12" s="189"/>
    </row>
    <row r="13" spans="1:12" ht="21.75" customHeight="1">
      <c r="A13" s="15">
        <v>9</v>
      </c>
      <c r="B13" s="2" t="s">
        <v>823</v>
      </c>
      <c r="C13" s="2">
        <v>1046</v>
      </c>
      <c r="D13" s="2">
        <v>160</v>
      </c>
      <c r="E13" s="15">
        <v>2391</v>
      </c>
      <c r="F13" s="15">
        <v>235</v>
      </c>
      <c r="G13" s="2">
        <f t="shared" si="0"/>
        <v>1345</v>
      </c>
      <c r="H13" s="2">
        <f t="shared" si="1"/>
        <v>75</v>
      </c>
      <c r="I13" s="61">
        <f t="shared" si="2"/>
        <v>792.2049999999999</v>
      </c>
      <c r="J13" s="61">
        <f t="shared" si="3"/>
        <v>192.75</v>
      </c>
      <c r="K13" s="61">
        <f t="shared" si="4"/>
        <v>984.9549999999999</v>
      </c>
      <c r="L13" s="189"/>
    </row>
    <row r="14" spans="1:12" ht="21.75" customHeight="1">
      <c r="A14" s="15">
        <v>10</v>
      </c>
      <c r="B14" s="2" t="s">
        <v>824</v>
      </c>
      <c r="C14" s="2">
        <v>774</v>
      </c>
      <c r="D14" s="2">
        <v>106</v>
      </c>
      <c r="E14" s="15">
        <v>1654</v>
      </c>
      <c r="F14" s="15">
        <v>128</v>
      </c>
      <c r="G14" s="2">
        <f t="shared" si="0"/>
        <v>880</v>
      </c>
      <c r="H14" s="2">
        <f t="shared" si="1"/>
        <v>22</v>
      </c>
      <c r="I14" s="61">
        <f t="shared" si="2"/>
        <v>518.3199999999999</v>
      </c>
      <c r="J14" s="61">
        <f t="shared" si="3"/>
        <v>56.54</v>
      </c>
      <c r="K14" s="61">
        <f t="shared" si="4"/>
        <v>574.8599999999999</v>
      </c>
      <c r="L14" s="189"/>
    </row>
    <row r="15" spans="1:12" ht="21.75" customHeight="1">
      <c r="A15" s="15">
        <v>11</v>
      </c>
      <c r="B15" s="2" t="s">
        <v>825</v>
      </c>
      <c r="C15" s="2" t="s">
        <v>826</v>
      </c>
      <c r="D15" s="2" t="s">
        <v>827</v>
      </c>
      <c r="E15" s="15" t="s">
        <v>1542</v>
      </c>
      <c r="F15" s="15" t="s">
        <v>1544</v>
      </c>
      <c r="G15" s="2">
        <v>1047</v>
      </c>
      <c r="H15" s="2">
        <v>55</v>
      </c>
      <c r="I15" s="61">
        <f t="shared" si="2"/>
        <v>616.683</v>
      </c>
      <c r="J15" s="61">
        <f t="shared" si="3"/>
        <v>141.35</v>
      </c>
      <c r="K15" s="61">
        <f t="shared" si="4"/>
        <v>758.033</v>
      </c>
      <c r="L15" s="189"/>
    </row>
    <row r="16" spans="1:12" ht="21.75" customHeight="1">
      <c r="A16" s="15">
        <v>12</v>
      </c>
      <c r="B16" s="2" t="s">
        <v>828</v>
      </c>
      <c r="C16" s="2">
        <v>1090</v>
      </c>
      <c r="D16" s="2">
        <v>2517</v>
      </c>
      <c r="E16" s="15">
        <v>2817</v>
      </c>
      <c r="F16" s="15">
        <v>2603</v>
      </c>
      <c r="G16" s="2">
        <f t="shared" si="0"/>
        <v>1727</v>
      </c>
      <c r="H16" s="2">
        <f>F16-D16</f>
        <v>86</v>
      </c>
      <c r="I16" s="61">
        <f t="shared" si="2"/>
        <v>1017.203</v>
      </c>
      <c r="J16" s="61">
        <f t="shared" si="3"/>
        <v>221.01999999999998</v>
      </c>
      <c r="K16" s="61">
        <f t="shared" si="4"/>
        <v>1238.223</v>
      </c>
      <c r="L16" s="189"/>
    </row>
    <row r="17" spans="1:12" ht="21.75" customHeight="1">
      <c r="A17" s="15">
        <v>13</v>
      </c>
      <c r="B17" s="2" t="s">
        <v>829</v>
      </c>
      <c r="C17" s="2">
        <v>8420</v>
      </c>
      <c r="D17" s="2">
        <v>1000</v>
      </c>
      <c r="E17" s="15">
        <v>8704</v>
      </c>
      <c r="F17" s="15">
        <v>1048</v>
      </c>
      <c r="G17" s="2">
        <f t="shared" si="0"/>
        <v>284</v>
      </c>
      <c r="H17" s="2">
        <f>F17-D17</f>
        <v>48</v>
      </c>
      <c r="I17" s="61">
        <f t="shared" si="2"/>
        <v>167.27599999999998</v>
      </c>
      <c r="J17" s="61">
        <f t="shared" si="3"/>
        <v>123.35999999999999</v>
      </c>
      <c r="K17" s="61">
        <f t="shared" si="4"/>
        <v>290.63599999999997</v>
      </c>
      <c r="L17" s="189"/>
    </row>
    <row r="18" spans="1:12" ht="21.75" customHeight="1">
      <c r="A18" s="15">
        <v>14</v>
      </c>
      <c r="B18" s="2" t="s">
        <v>830</v>
      </c>
      <c r="C18" s="2" t="s">
        <v>831</v>
      </c>
      <c r="D18" s="2" t="s">
        <v>832</v>
      </c>
      <c r="E18" s="15" t="s">
        <v>1543</v>
      </c>
      <c r="F18" s="15" t="s">
        <v>1545</v>
      </c>
      <c r="G18" s="2">
        <v>3054</v>
      </c>
      <c r="H18" s="2">
        <f>305-195+36</f>
        <v>146</v>
      </c>
      <c r="I18" s="61">
        <f t="shared" si="2"/>
        <v>1798.8059999999998</v>
      </c>
      <c r="J18" s="61">
        <f t="shared" si="3"/>
        <v>375.21999999999997</v>
      </c>
      <c r="K18" s="61">
        <f t="shared" si="4"/>
        <v>2174.026</v>
      </c>
      <c r="L18" s="189"/>
    </row>
    <row r="19" spans="1:12" ht="21.75" customHeight="1">
      <c r="A19" s="15">
        <v>15</v>
      </c>
      <c r="B19" s="2" t="s">
        <v>833</v>
      </c>
      <c r="C19" s="2">
        <v>2681</v>
      </c>
      <c r="D19" s="2">
        <v>292</v>
      </c>
      <c r="E19" s="15">
        <v>2845</v>
      </c>
      <c r="F19" s="15">
        <v>295</v>
      </c>
      <c r="G19" s="2">
        <f t="shared" si="0"/>
        <v>164</v>
      </c>
      <c r="H19" s="2">
        <f>F19-D19</f>
        <v>3</v>
      </c>
      <c r="I19" s="61">
        <f t="shared" si="2"/>
        <v>96.59599999999999</v>
      </c>
      <c r="J19" s="61">
        <f t="shared" si="3"/>
        <v>7.709999999999999</v>
      </c>
      <c r="K19" s="61">
        <f t="shared" si="4"/>
        <v>104.30599999999998</v>
      </c>
      <c r="L19" s="189"/>
    </row>
    <row r="20" spans="1:12" ht="21.75" customHeight="1">
      <c r="A20" s="15">
        <v>16</v>
      </c>
      <c r="B20" s="2" t="s">
        <v>834</v>
      </c>
      <c r="C20" s="2">
        <v>13033</v>
      </c>
      <c r="D20" s="2">
        <v>1212</v>
      </c>
      <c r="E20" s="15">
        <v>14868</v>
      </c>
      <c r="F20" s="15">
        <v>1266</v>
      </c>
      <c r="G20" s="2">
        <f t="shared" si="0"/>
        <v>1835</v>
      </c>
      <c r="H20" s="2">
        <f>F20-D20</f>
        <v>54</v>
      </c>
      <c r="I20" s="61">
        <f t="shared" si="2"/>
        <v>1080.815</v>
      </c>
      <c r="J20" s="61">
        <f t="shared" si="3"/>
        <v>138.78</v>
      </c>
      <c r="K20" s="61">
        <f t="shared" si="4"/>
        <v>1219.595</v>
      </c>
      <c r="L20" s="189"/>
    </row>
    <row r="21" spans="1:12" ht="21.75" customHeight="1">
      <c r="A21" s="15">
        <v>17</v>
      </c>
      <c r="B21" s="2" t="s">
        <v>835</v>
      </c>
      <c r="C21" s="2">
        <v>5318</v>
      </c>
      <c r="D21" s="2">
        <v>1368</v>
      </c>
      <c r="E21" s="15">
        <v>6570</v>
      </c>
      <c r="F21" s="15">
        <v>1404</v>
      </c>
      <c r="G21" s="2">
        <f t="shared" si="0"/>
        <v>1252</v>
      </c>
      <c r="H21" s="2">
        <f>F21-D21</f>
        <v>36</v>
      </c>
      <c r="I21" s="61">
        <f t="shared" si="2"/>
        <v>737.428</v>
      </c>
      <c r="J21" s="61">
        <f t="shared" si="3"/>
        <v>92.52</v>
      </c>
      <c r="K21" s="61">
        <f t="shared" si="4"/>
        <v>829.948</v>
      </c>
      <c r="L21" s="190"/>
    </row>
    <row r="22" spans="1:12" ht="21.75" customHeight="1">
      <c r="A22" s="15">
        <v>18</v>
      </c>
      <c r="B22" s="2" t="s">
        <v>836</v>
      </c>
      <c r="C22" s="2">
        <v>4539</v>
      </c>
      <c r="D22" s="2">
        <v>240</v>
      </c>
      <c r="E22" s="15">
        <v>6008</v>
      </c>
      <c r="F22" s="15">
        <v>276</v>
      </c>
      <c r="G22" s="2">
        <f t="shared" si="0"/>
        <v>1469</v>
      </c>
      <c r="H22" s="2">
        <f>F22-D22</f>
        <v>36</v>
      </c>
      <c r="I22" s="61">
        <f t="shared" si="2"/>
        <v>865.241</v>
      </c>
      <c r="J22" s="61">
        <f t="shared" si="3"/>
        <v>92.52</v>
      </c>
      <c r="K22" s="61">
        <f t="shared" si="4"/>
        <v>957.761</v>
      </c>
      <c r="L22" s="188" t="s">
        <v>65</v>
      </c>
    </row>
    <row r="23" spans="1:12" ht="21.75" customHeight="1">
      <c r="A23" s="15">
        <v>19</v>
      </c>
      <c r="B23" s="2" t="s">
        <v>837</v>
      </c>
      <c r="C23" s="2">
        <v>7107</v>
      </c>
      <c r="D23" s="2">
        <v>1147</v>
      </c>
      <c r="E23" s="15">
        <v>9372</v>
      </c>
      <c r="F23" s="15">
        <v>1183</v>
      </c>
      <c r="G23" s="2">
        <f t="shared" si="0"/>
        <v>2265</v>
      </c>
      <c r="H23" s="2">
        <f>F23-D23</f>
        <v>36</v>
      </c>
      <c r="I23" s="61">
        <f t="shared" si="2"/>
        <v>1334.085</v>
      </c>
      <c r="J23" s="61">
        <f t="shared" si="3"/>
        <v>92.52</v>
      </c>
      <c r="K23" s="61">
        <f t="shared" si="4"/>
        <v>1426.605</v>
      </c>
      <c r="L23" s="189"/>
    </row>
    <row r="24" spans="1:12" ht="21.75" customHeight="1">
      <c r="A24" s="15">
        <v>20</v>
      </c>
      <c r="B24" s="2" t="s">
        <v>838</v>
      </c>
      <c r="C24" s="2" t="s">
        <v>839</v>
      </c>
      <c r="D24" s="2" t="s">
        <v>840</v>
      </c>
      <c r="E24" s="15" t="s">
        <v>1546</v>
      </c>
      <c r="F24" s="15" t="s">
        <v>1547</v>
      </c>
      <c r="G24" s="2">
        <v>3203</v>
      </c>
      <c r="H24" s="2">
        <f>924-888+40</f>
        <v>76</v>
      </c>
      <c r="I24" s="61">
        <f t="shared" si="2"/>
        <v>1886.567</v>
      </c>
      <c r="J24" s="61">
        <f t="shared" si="3"/>
        <v>195.32</v>
      </c>
      <c r="K24" s="61">
        <f t="shared" si="4"/>
        <v>2081.887</v>
      </c>
      <c r="L24" s="189"/>
    </row>
    <row r="25" spans="1:12" s="62" customFormat="1" ht="21.75" customHeight="1">
      <c r="A25" s="15">
        <v>21</v>
      </c>
      <c r="B25" s="2" t="s">
        <v>841</v>
      </c>
      <c r="C25" s="2">
        <v>8453</v>
      </c>
      <c r="D25" s="2">
        <v>368</v>
      </c>
      <c r="E25" s="102">
        <v>9959</v>
      </c>
      <c r="F25" s="102">
        <v>404</v>
      </c>
      <c r="G25" s="2">
        <f t="shared" si="0"/>
        <v>1506</v>
      </c>
      <c r="H25" s="2">
        <f>F25-D25</f>
        <v>36</v>
      </c>
      <c r="I25" s="61">
        <f t="shared" si="2"/>
        <v>887.034</v>
      </c>
      <c r="J25" s="61">
        <f t="shared" si="3"/>
        <v>92.52</v>
      </c>
      <c r="K25" s="61">
        <f t="shared" si="4"/>
        <v>979.554</v>
      </c>
      <c r="L25" s="189"/>
    </row>
    <row r="26" spans="1:12" ht="21.75" customHeight="1">
      <c r="A26" s="15">
        <v>22</v>
      </c>
      <c r="B26" s="2" t="s">
        <v>842</v>
      </c>
      <c r="C26" s="2">
        <v>14680</v>
      </c>
      <c r="D26" s="2">
        <v>199</v>
      </c>
      <c r="E26" s="15">
        <v>18468</v>
      </c>
      <c r="F26" s="15">
        <v>253</v>
      </c>
      <c r="G26" s="2">
        <f t="shared" si="0"/>
        <v>3788</v>
      </c>
      <c r="H26" s="2">
        <f aca="true" t="shared" si="5" ref="H26:H88">F26-D26</f>
        <v>54</v>
      </c>
      <c r="I26" s="61">
        <f t="shared" si="2"/>
        <v>2231.132</v>
      </c>
      <c r="J26" s="61">
        <f t="shared" si="3"/>
        <v>138.78</v>
      </c>
      <c r="K26" s="61">
        <f t="shared" si="4"/>
        <v>2369.9120000000003</v>
      </c>
      <c r="L26" s="189"/>
    </row>
    <row r="27" spans="1:12" ht="21.75" customHeight="1">
      <c r="A27" s="15">
        <v>23</v>
      </c>
      <c r="B27" s="2" t="s">
        <v>843</v>
      </c>
      <c r="C27" s="2">
        <v>9038</v>
      </c>
      <c r="D27" s="2">
        <v>756</v>
      </c>
      <c r="E27" s="15">
        <v>1270</v>
      </c>
      <c r="F27" s="15">
        <v>792</v>
      </c>
      <c r="G27" s="2">
        <f>10000-9038+1270</f>
        <v>2232</v>
      </c>
      <c r="H27" s="2">
        <f t="shared" si="5"/>
        <v>36</v>
      </c>
      <c r="I27" s="61">
        <f t="shared" si="2"/>
        <v>1314.648</v>
      </c>
      <c r="J27" s="61">
        <f t="shared" si="3"/>
        <v>92.52</v>
      </c>
      <c r="K27" s="61">
        <f t="shared" si="4"/>
        <v>1407.168</v>
      </c>
      <c r="L27" s="189"/>
    </row>
    <row r="28" spans="1:12" ht="21.75" customHeight="1">
      <c r="A28" s="15">
        <v>24</v>
      </c>
      <c r="B28" s="2" t="s">
        <v>844</v>
      </c>
      <c r="C28" s="2">
        <v>5536</v>
      </c>
      <c r="D28" s="2">
        <v>1121</v>
      </c>
      <c r="E28" s="15">
        <v>7493</v>
      </c>
      <c r="F28" s="15">
        <v>1157</v>
      </c>
      <c r="G28" s="2">
        <f t="shared" si="0"/>
        <v>1957</v>
      </c>
      <c r="H28" s="2">
        <f t="shared" si="5"/>
        <v>36</v>
      </c>
      <c r="I28" s="61">
        <f t="shared" si="2"/>
        <v>1152.673</v>
      </c>
      <c r="J28" s="61">
        <f t="shared" si="3"/>
        <v>92.52</v>
      </c>
      <c r="K28" s="61">
        <f t="shared" si="4"/>
        <v>1245.193</v>
      </c>
      <c r="L28" s="189"/>
    </row>
    <row r="29" spans="1:12" ht="21.75" customHeight="1">
      <c r="A29" s="15">
        <v>25</v>
      </c>
      <c r="B29" s="2" t="s">
        <v>845</v>
      </c>
      <c r="C29" s="2">
        <v>2443</v>
      </c>
      <c r="D29" s="2">
        <v>507</v>
      </c>
      <c r="E29" s="15">
        <v>2857</v>
      </c>
      <c r="F29" s="15">
        <v>516</v>
      </c>
      <c r="G29" s="2">
        <f t="shared" si="0"/>
        <v>414</v>
      </c>
      <c r="H29" s="2">
        <f t="shared" si="5"/>
        <v>9</v>
      </c>
      <c r="I29" s="61">
        <f t="shared" si="2"/>
        <v>243.84599999999998</v>
      </c>
      <c r="J29" s="61">
        <f t="shared" si="3"/>
        <v>23.13</v>
      </c>
      <c r="K29" s="61">
        <f t="shared" si="4"/>
        <v>266.976</v>
      </c>
      <c r="L29" s="189"/>
    </row>
    <row r="30" spans="1:12" ht="21.75" customHeight="1">
      <c r="A30" s="15">
        <v>26</v>
      </c>
      <c r="B30" s="2" t="s">
        <v>846</v>
      </c>
      <c r="C30" s="2">
        <v>1477</v>
      </c>
      <c r="D30" s="2">
        <v>654</v>
      </c>
      <c r="E30" s="15">
        <v>3466</v>
      </c>
      <c r="F30" s="15">
        <v>776</v>
      </c>
      <c r="G30" s="2">
        <f t="shared" si="0"/>
        <v>1989</v>
      </c>
      <c r="H30" s="2">
        <f t="shared" si="5"/>
        <v>122</v>
      </c>
      <c r="I30" s="61">
        <f t="shared" si="2"/>
        <v>1171.521</v>
      </c>
      <c r="J30" s="61">
        <f t="shared" si="3"/>
        <v>313.53999999999996</v>
      </c>
      <c r="K30" s="61">
        <f t="shared" si="4"/>
        <v>1485.061</v>
      </c>
      <c r="L30" s="189"/>
    </row>
    <row r="31" spans="1:12" ht="21.75" customHeight="1">
      <c r="A31" s="15">
        <v>27</v>
      </c>
      <c r="B31" s="2" t="s">
        <v>847</v>
      </c>
      <c r="C31" s="2">
        <v>9189</v>
      </c>
      <c r="D31" s="2">
        <v>270</v>
      </c>
      <c r="E31" s="15">
        <v>82</v>
      </c>
      <c r="F31" s="15">
        <v>329</v>
      </c>
      <c r="G31" s="2">
        <f>10000-9189+82</f>
        <v>893</v>
      </c>
      <c r="H31" s="2">
        <f t="shared" si="5"/>
        <v>59</v>
      </c>
      <c r="I31" s="61">
        <f t="shared" si="2"/>
        <v>525.977</v>
      </c>
      <c r="J31" s="61">
        <f t="shared" si="3"/>
        <v>151.63</v>
      </c>
      <c r="K31" s="61">
        <f t="shared" si="4"/>
        <v>677.607</v>
      </c>
      <c r="L31" s="189"/>
    </row>
    <row r="32" spans="1:12" ht="21.75" customHeight="1">
      <c r="A32" s="15">
        <v>28</v>
      </c>
      <c r="B32" s="2" t="s">
        <v>848</v>
      </c>
      <c r="C32" s="2">
        <v>514</v>
      </c>
      <c r="D32" s="2">
        <v>147</v>
      </c>
      <c r="E32" s="15">
        <v>817</v>
      </c>
      <c r="F32" s="15">
        <v>167</v>
      </c>
      <c r="G32" s="2">
        <f t="shared" si="0"/>
        <v>303</v>
      </c>
      <c r="H32" s="2">
        <f t="shared" si="5"/>
        <v>20</v>
      </c>
      <c r="I32" s="61">
        <f t="shared" si="2"/>
        <v>178.46699999999998</v>
      </c>
      <c r="J32" s="61">
        <f t="shared" si="3"/>
        <v>51.4</v>
      </c>
      <c r="K32" s="61">
        <f t="shared" si="4"/>
        <v>229.867</v>
      </c>
      <c r="L32" s="189"/>
    </row>
    <row r="33" spans="1:12" ht="21.75" customHeight="1">
      <c r="A33" s="15">
        <v>29</v>
      </c>
      <c r="B33" s="2" t="s">
        <v>849</v>
      </c>
      <c r="C33" s="2">
        <v>5579</v>
      </c>
      <c r="D33" s="2">
        <v>166</v>
      </c>
      <c r="E33" s="15">
        <v>6447</v>
      </c>
      <c r="F33" s="15">
        <v>207</v>
      </c>
      <c r="G33" s="2">
        <f t="shared" si="0"/>
        <v>868</v>
      </c>
      <c r="H33" s="2">
        <f t="shared" si="5"/>
        <v>41</v>
      </c>
      <c r="I33" s="61">
        <f t="shared" si="2"/>
        <v>511.25199999999995</v>
      </c>
      <c r="J33" s="61">
        <f t="shared" si="3"/>
        <v>105.36999999999999</v>
      </c>
      <c r="K33" s="61">
        <f t="shared" si="4"/>
        <v>616.622</v>
      </c>
      <c r="L33" s="189"/>
    </row>
    <row r="34" spans="1:12" ht="21.75" customHeight="1">
      <c r="A34" s="15">
        <v>30</v>
      </c>
      <c r="B34" s="2" t="s">
        <v>850</v>
      </c>
      <c r="C34" s="2">
        <v>2239</v>
      </c>
      <c r="D34" s="2">
        <v>76</v>
      </c>
      <c r="E34" s="15">
        <v>6212</v>
      </c>
      <c r="F34" s="15">
        <v>130</v>
      </c>
      <c r="G34" s="2">
        <f t="shared" si="0"/>
        <v>3973</v>
      </c>
      <c r="H34" s="2">
        <f t="shared" si="5"/>
        <v>54</v>
      </c>
      <c r="I34" s="61">
        <f t="shared" si="2"/>
        <v>2340.0969999999998</v>
      </c>
      <c r="J34" s="61">
        <f t="shared" si="3"/>
        <v>138.78</v>
      </c>
      <c r="K34" s="61">
        <f t="shared" si="4"/>
        <v>2478.877</v>
      </c>
      <c r="L34" s="189"/>
    </row>
    <row r="35" spans="1:12" ht="21.75" customHeight="1">
      <c r="A35" s="15">
        <v>31</v>
      </c>
      <c r="B35" s="2" t="s">
        <v>851</v>
      </c>
      <c r="C35" s="2">
        <v>4752</v>
      </c>
      <c r="D35" s="2">
        <v>417</v>
      </c>
      <c r="E35" s="15">
        <v>6433</v>
      </c>
      <c r="F35" s="15">
        <v>533</v>
      </c>
      <c r="G35" s="2">
        <f t="shared" si="0"/>
        <v>1681</v>
      </c>
      <c r="H35" s="2">
        <f t="shared" si="5"/>
        <v>116</v>
      </c>
      <c r="I35" s="61">
        <f t="shared" si="2"/>
        <v>990.1089999999999</v>
      </c>
      <c r="J35" s="61">
        <f t="shared" si="3"/>
        <v>298.12</v>
      </c>
      <c r="K35" s="61">
        <f t="shared" si="4"/>
        <v>1288.2289999999998</v>
      </c>
      <c r="L35" s="189"/>
    </row>
    <row r="36" spans="1:12" ht="21.75" customHeight="1">
      <c r="A36" s="15">
        <v>32</v>
      </c>
      <c r="B36" s="2" t="s">
        <v>852</v>
      </c>
      <c r="C36" s="2">
        <v>5248</v>
      </c>
      <c r="D36" s="2">
        <v>1051</v>
      </c>
      <c r="E36" s="15">
        <v>5845</v>
      </c>
      <c r="F36" s="15">
        <v>1069</v>
      </c>
      <c r="G36" s="2">
        <f t="shared" si="0"/>
        <v>597</v>
      </c>
      <c r="H36" s="2">
        <f t="shared" si="5"/>
        <v>18</v>
      </c>
      <c r="I36" s="61">
        <f t="shared" si="2"/>
        <v>351.633</v>
      </c>
      <c r="J36" s="61">
        <f t="shared" si="3"/>
        <v>46.26</v>
      </c>
      <c r="K36" s="61">
        <f t="shared" si="4"/>
        <v>397.893</v>
      </c>
      <c r="L36" s="189"/>
    </row>
    <row r="37" spans="1:12" ht="21.75" customHeight="1">
      <c r="A37" s="15">
        <v>33</v>
      </c>
      <c r="B37" s="2" t="s">
        <v>853</v>
      </c>
      <c r="C37" s="2">
        <v>2325</v>
      </c>
      <c r="D37" s="2">
        <v>480</v>
      </c>
      <c r="E37" s="15">
        <v>3730</v>
      </c>
      <c r="F37" s="15">
        <v>541</v>
      </c>
      <c r="G37" s="2">
        <f t="shared" si="0"/>
        <v>1405</v>
      </c>
      <c r="H37" s="2">
        <f t="shared" si="5"/>
        <v>61</v>
      </c>
      <c r="I37" s="61">
        <f t="shared" si="2"/>
        <v>827.545</v>
      </c>
      <c r="J37" s="61">
        <f t="shared" si="3"/>
        <v>156.76999999999998</v>
      </c>
      <c r="K37" s="61">
        <f t="shared" si="4"/>
        <v>984.3149999999999</v>
      </c>
      <c r="L37" s="189"/>
    </row>
    <row r="38" spans="1:12" ht="21.75" customHeight="1">
      <c r="A38" s="15">
        <v>34</v>
      </c>
      <c r="B38" s="2" t="s">
        <v>854</v>
      </c>
      <c r="C38" s="2">
        <v>6355</v>
      </c>
      <c r="D38" s="2">
        <v>343</v>
      </c>
      <c r="E38" s="15">
        <v>7110</v>
      </c>
      <c r="F38" s="15">
        <v>379</v>
      </c>
      <c r="G38" s="2">
        <f t="shared" si="0"/>
        <v>755</v>
      </c>
      <c r="H38" s="2">
        <f t="shared" si="5"/>
        <v>36</v>
      </c>
      <c r="I38" s="61">
        <f t="shared" si="2"/>
        <v>444.695</v>
      </c>
      <c r="J38" s="61">
        <f t="shared" si="3"/>
        <v>92.52</v>
      </c>
      <c r="K38" s="61">
        <f t="shared" si="4"/>
        <v>537.215</v>
      </c>
      <c r="L38" s="190"/>
    </row>
    <row r="39" spans="1:12" ht="21.75" customHeight="1">
      <c r="A39" s="15">
        <v>35</v>
      </c>
      <c r="B39" s="2" t="s">
        <v>855</v>
      </c>
      <c r="C39" s="2">
        <v>2487</v>
      </c>
      <c r="D39" s="2">
        <v>135</v>
      </c>
      <c r="E39" s="15">
        <v>3659</v>
      </c>
      <c r="F39" s="15">
        <v>153</v>
      </c>
      <c r="G39" s="2">
        <f t="shared" si="0"/>
        <v>1172</v>
      </c>
      <c r="H39" s="2">
        <f t="shared" si="5"/>
        <v>18</v>
      </c>
      <c r="I39" s="61">
        <f t="shared" si="2"/>
        <v>690.308</v>
      </c>
      <c r="J39" s="61">
        <f t="shared" si="3"/>
        <v>46.26</v>
      </c>
      <c r="K39" s="61">
        <f t="shared" si="4"/>
        <v>736.568</v>
      </c>
      <c r="L39" s="188" t="s">
        <v>65</v>
      </c>
    </row>
    <row r="40" spans="1:12" ht="21.75" customHeight="1">
      <c r="A40" s="15">
        <v>36</v>
      </c>
      <c r="B40" s="2" t="s">
        <v>856</v>
      </c>
      <c r="C40" s="2">
        <v>7735</v>
      </c>
      <c r="D40" s="2">
        <v>1455</v>
      </c>
      <c r="E40" s="15">
        <v>8991</v>
      </c>
      <c r="F40" s="15">
        <v>1491</v>
      </c>
      <c r="G40" s="2">
        <f t="shared" si="0"/>
        <v>1256</v>
      </c>
      <c r="H40" s="2">
        <f t="shared" si="5"/>
        <v>36</v>
      </c>
      <c r="I40" s="61">
        <f t="shared" si="2"/>
        <v>739.784</v>
      </c>
      <c r="J40" s="61">
        <f t="shared" si="3"/>
        <v>92.52</v>
      </c>
      <c r="K40" s="61">
        <f t="shared" si="4"/>
        <v>832.304</v>
      </c>
      <c r="L40" s="189"/>
    </row>
    <row r="41" spans="1:12" ht="21.75" customHeight="1">
      <c r="A41" s="15">
        <v>37</v>
      </c>
      <c r="B41" s="2" t="s">
        <v>857</v>
      </c>
      <c r="C41" s="2">
        <v>653</v>
      </c>
      <c r="D41" s="2">
        <v>987</v>
      </c>
      <c r="E41" s="15">
        <v>2092</v>
      </c>
      <c r="F41" s="15">
        <v>1041</v>
      </c>
      <c r="G41" s="2">
        <f t="shared" si="0"/>
        <v>1439</v>
      </c>
      <c r="H41" s="2">
        <f t="shared" si="5"/>
        <v>54</v>
      </c>
      <c r="I41" s="61">
        <f t="shared" si="2"/>
        <v>847.5709999999999</v>
      </c>
      <c r="J41" s="61">
        <f t="shared" si="3"/>
        <v>138.78</v>
      </c>
      <c r="K41" s="61">
        <f t="shared" si="4"/>
        <v>986.3509999999999</v>
      </c>
      <c r="L41" s="189"/>
    </row>
    <row r="42" spans="1:12" ht="21.75" customHeight="1">
      <c r="A42" s="15">
        <v>38</v>
      </c>
      <c r="B42" s="2" t="s">
        <v>858</v>
      </c>
      <c r="C42" s="2">
        <v>2740</v>
      </c>
      <c r="D42" s="2">
        <v>416</v>
      </c>
      <c r="E42" s="15">
        <v>3638</v>
      </c>
      <c r="F42" s="15">
        <v>457</v>
      </c>
      <c r="G42" s="2">
        <f t="shared" si="0"/>
        <v>898</v>
      </c>
      <c r="H42" s="2">
        <f t="shared" si="5"/>
        <v>41</v>
      </c>
      <c r="I42" s="61">
        <f t="shared" si="2"/>
        <v>528.922</v>
      </c>
      <c r="J42" s="61">
        <f t="shared" si="3"/>
        <v>105.36999999999999</v>
      </c>
      <c r="K42" s="61">
        <f t="shared" si="4"/>
        <v>634.292</v>
      </c>
      <c r="L42" s="189"/>
    </row>
    <row r="43" spans="1:12" ht="21.75" customHeight="1">
      <c r="A43" s="15">
        <v>39</v>
      </c>
      <c r="B43" s="2" t="s">
        <v>859</v>
      </c>
      <c r="C43" s="2">
        <v>4747</v>
      </c>
      <c r="D43" s="2">
        <v>871</v>
      </c>
      <c r="E43" s="15">
        <v>6607</v>
      </c>
      <c r="F43" s="15">
        <v>933</v>
      </c>
      <c r="G43" s="2">
        <f t="shared" si="0"/>
        <v>1860</v>
      </c>
      <c r="H43" s="2">
        <f t="shared" si="5"/>
        <v>62</v>
      </c>
      <c r="I43" s="61">
        <f t="shared" si="2"/>
        <v>1095.54</v>
      </c>
      <c r="J43" s="61">
        <f t="shared" si="3"/>
        <v>159.34</v>
      </c>
      <c r="K43" s="61">
        <f t="shared" si="4"/>
        <v>1254.8799999999999</v>
      </c>
      <c r="L43" s="189"/>
    </row>
    <row r="44" spans="1:12" ht="21.75" customHeight="1">
      <c r="A44" s="15">
        <v>40</v>
      </c>
      <c r="B44" s="2" t="s">
        <v>860</v>
      </c>
      <c r="C44" s="2">
        <v>4451</v>
      </c>
      <c r="D44" s="2">
        <v>1518</v>
      </c>
      <c r="E44" s="15">
        <v>5310</v>
      </c>
      <c r="F44" s="15">
        <v>1595</v>
      </c>
      <c r="G44" s="2">
        <f t="shared" si="0"/>
        <v>859</v>
      </c>
      <c r="H44" s="2">
        <f t="shared" si="5"/>
        <v>77</v>
      </c>
      <c r="I44" s="61">
        <f t="shared" si="2"/>
        <v>505.95099999999996</v>
      </c>
      <c r="J44" s="61">
        <f t="shared" si="3"/>
        <v>197.89</v>
      </c>
      <c r="K44" s="61">
        <f t="shared" si="4"/>
        <v>703.8409999999999</v>
      </c>
      <c r="L44" s="189"/>
    </row>
    <row r="45" spans="1:12" ht="21.75" customHeight="1">
      <c r="A45" s="15">
        <v>41</v>
      </c>
      <c r="B45" s="2" t="s">
        <v>861</v>
      </c>
      <c r="C45" s="2">
        <v>6402</v>
      </c>
      <c r="D45" s="2">
        <v>1441</v>
      </c>
      <c r="E45" s="15">
        <v>7453</v>
      </c>
      <c r="F45" s="15">
        <v>1600</v>
      </c>
      <c r="G45" s="2">
        <f t="shared" si="0"/>
        <v>1051</v>
      </c>
      <c r="H45" s="2">
        <f t="shared" si="5"/>
        <v>159</v>
      </c>
      <c r="I45" s="61">
        <f t="shared" si="2"/>
        <v>619.039</v>
      </c>
      <c r="J45" s="61">
        <f t="shared" si="3"/>
        <v>408.63</v>
      </c>
      <c r="K45" s="61">
        <f t="shared" si="4"/>
        <v>1027.6689999999999</v>
      </c>
      <c r="L45" s="189"/>
    </row>
    <row r="46" spans="1:12" ht="21.75" customHeight="1">
      <c r="A46" s="15">
        <v>42</v>
      </c>
      <c r="B46" s="2" t="s">
        <v>862</v>
      </c>
      <c r="C46" s="2">
        <v>9370</v>
      </c>
      <c r="D46" s="2">
        <v>658</v>
      </c>
      <c r="E46" s="15">
        <v>162</v>
      </c>
      <c r="F46" s="15">
        <v>684</v>
      </c>
      <c r="G46" s="2">
        <f>10000-9370+162</f>
        <v>792</v>
      </c>
      <c r="H46" s="2">
        <f t="shared" si="5"/>
        <v>26</v>
      </c>
      <c r="I46" s="61">
        <f t="shared" si="2"/>
        <v>466.488</v>
      </c>
      <c r="J46" s="61">
        <f t="shared" si="3"/>
        <v>66.82</v>
      </c>
      <c r="K46" s="61">
        <f t="shared" si="4"/>
        <v>533.308</v>
      </c>
      <c r="L46" s="189"/>
    </row>
    <row r="47" spans="1:12" ht="21.75" customHeight="1">
      <c r="A47" s="15">
        <v>43</v>
      </c>
      <c r="B47" s="2" t="s">
        <v>863</v>
      </c>
      <c r="C47" s="2">
        <v>6336</v>
      </c>
      <c r="D47" s="2">
        <v>1055</v>
      </c>
      <c r="E47" s="15">
        <v>6752</v>
      </c>
      <c r="F47" s="127">
        <v>1076</v>
      </c>
      <c r="G47" s="2">
        <f>10000-6336+834</f>
        <v>4498</v>
      </c>
      <c r="H47" s="2">
        <f t="shared" si="5"/>
        <v>21</v>
      </c>
      <c r="I47" s="61">
        <v>245.02</v>
      </c>
      <c r="J47" s="61">
        <f t="shared" si="3"/>
        <v>53.97</v>
      </c>
      <c r="K47" s="61">
        <f t="shared" si="4"/>
        <v>298.99</v>
      </c>
      <c r="L47" s="189"/>
    </row>
    <row r="48" spans="1:12" ht="21.75" customHeight="1">
      <c r="A48" s="15">
        <v>44</v>
      </c>
      <c r="B48" s="2" t="s">
        <v>864</v>
      </c>
      <c r="C48" s="2">
        <v>6586</v>
      </c>
      <c r="D48" s="2">
        <v>351</v>
      </c>
      <c r="E48" s="15">
        <v>7503</v>
      </c>
      <c r="F48" s="15">
        <v>387</v>
      </c>
      <c r="G48" s="2">
        <f t="shared" si="0"/>
        <v>917</v>
      </c>
      <c r="H48" s="2">
        <f t="shared" si="5"/>
        <v>36</v>
      </c>
      <c r="I48" s="61">
        <f t="shared" si="2"/>
        <v>540.1129999999999</v>
      </c>
      <c r="J48" s="61">
        <f t="shared" si="3"/>
        <v>92.52</v>
      </c>
      <c r="K48" s="61">
        <f t="shared" si="4"/>
        <v>632.6329999999999</v>
      </c>
      <c r="L48" s="189"/>
    </row>
    <row r="49" spans="1:12" ht="21.75" customHeight="1">
      <c r="A49" s="15">
        <v>45</v>
      </c>
      <c r="B49" s="2" t="s">
        <v>865</v>
      </c>
      <c r="C49" s="2">
        <v>6882</v>
      </c>
      <c r="D49" s="2">
        <v>342</v>
      </c>
      <c r="E49" s="15">
        <v>7769</v>
      </c>
      <c r="F49" s="15">
        <v>378</v>
      </c>
      <c r="G49" s="2">
        <f t="shared" si="0"/>
        <v>887</v>
      </c>
      <c r="H49" s="2">
        <f t="shared" si="5"/>
        <v>36</v>
      </c>
      <c r="I49" s="61">
        <f t="shared" si="2"/>
        <v>522.443</v>
      </c>
      <c r="J49" s="61">
        <f t="shared" si="3"/>
        <v>92.52</v>
      </c>
      <c r="K49" s="61">
        <f t="shared" si="4"/>
        <v>614.963</v>
      </c>
      <c r="L49" s="189"/>
    </row>
    <row r="50" spans="1:12" ht="21.75" customHeight="1">
      <c r="A50" s="15">
        <v>46</v>
      </c>
      <c r="B50" s="2" t="s">
        <v>866</v>
      </c>
      <c r="C50" s="2">
        <v>4667</v>
      </c>
      <c r="D50" s="2">
        <v>604</v>
      </c>
      <c r="E50" s="15">
        <v>4667</v>
      </c>
      <c r="F50" s="15">
        <v>607</v>
      </c>
      <c r="G50" s="2">
        <f t="shared" si="0"/>
        <v>0</v>
      </c>
      <c r="H50" s="2">
        <f>F50-D50</f>
        <v>3</v>
      </c>
      <c r="I50" s="61">
        <f t="shared" si="2"/>
        <v>0</v>
      </c>
      <c r="J50" s="61">
        <f t="shared" si="3"/>
        <v>7.709999999999999</v>
      </c>
      <c r="K50" s="61">
        <f t="shared" si="4"/>
        <v>7.709999999999999</v>
      </c>
      <c r="L50" s="189"/>
    </row>
    <row r="51" spans="1:12" ht="21.75" customHeight="1">
      <c r="A51" s="15">
        <v>47</v>
      </c>
      <c r="B51" s="2" t="s">
        <v>867</v>
      </c>
      <c r="C51" s="2">
        <v>5900</v>
      </c>
      <c r="D51" s="2">
        <v>1943</v>
      </c>
      <c r="E51" s="15">
        <v>6866</v>
      </c>
      <c r="F51" s="15">
        <v>1995</v>
      </c>
      <c r="G51" s="2">
        <f t="shared" si="0"/>
        <v>966</v>
      </c>
      <c r="H51" s="2">
        <f t="shared" si="5"/>
        <v>52</v>
      </c>
      <c r="I51" s="61">
        <f t="shared" si="2"/>
        <v>568.9739999999999</v>
      </c>
      <c r="J51" s="61">
        <f t="shared" si="3"/>
        <v>133.64</v>
      </c>
      <c r="K51" s="61">
        <f t="shared" si="4"/>
        <v>702.6139999999999</v>
      </c>
      <c r="L51" s="189"/>
    </row>
    <row r="52" spans="1:12" ht="21.75" customHeight="1">
      <c r="A52" s="15">
        <v>48</v>
      </c>
      <c r="B52" s="2" t="s">
        <v>868</v>
      </c>
      <c r="C52" s="2">
        <v>6772</v>
      </c>
      <c r="D52" s="2">
        <v>700</v>
      </c>
      <c r="E52" s="15">
        <v>8299</v>
      </c>
      <c r="F52" s="15">
        <v>747</v>
      </c>
      <c r="G52" s="2">
        <f t="shared" si="0"/>
        <v>1527</v>
      </c>
      <c r="H52" s="2">
        <f t="shared" si="5"/>
        <v>47</v>
      </c>
      <c r="I52" s="61">
        <f t="shared" si="2"/>
        <v>899.4029999999999</v>
      </c>
      <c r="J52" s="61">
        <f t="shared" si="3"/>
        <v>120.78999999999999</v>
      </c>
      <c r="K52" s="61">
        <f t="shared" si="4"/>
        <v>1020.1929999999999</v>
      </c>
      <c r="L52" s="189"/>
    </row>
    <row r="53" spans="1:12" ht="21.75" customHeight="1">
      <c r="A53" s="15">
        <v>49</v>
      </c>
      <c r="B53" s="2" t="s">
        <v>869</v>
      </c>
      <c r="C53" s="2">
        <v>8351</v>
      </c>
      <c r="D53" s="2">
        <v>1127</v>
      </c>
      <c r="E53" s="15">
        <v>8855</v>
      </c>
      <c r="F53" s="15">
        <v>1144</v>
      </c>
      <c r="G53" s="2">
        <f t="shared" si="0"/>
        <v>504</v>
      </c>
      <c r="H53" s="2">
        <f t="shared" si="5"/>
        <v>17</v>
      </c>
      <c r="I53" s="61">
        <f t="shared" si="2"/>
        <v>296.856</v>
      </c>
      <c r="J53" s="61">
        <f t="shared" si="3"/>
        <v>43.69</v>
      </c>
      <c r="K53" s="61">
        <f t="shared" si="4"/>
        <v>340.546</v>
      </c>
      <c r="L53" s="189"/>
    </row>
    <row r="54" spans="1:12" ht="21.75" customHeight="1">
      <c r="A54" s="15">
        <v>50</v>
      </c>
      <c r="B54" s="2" t="s">
        <v>870</v>
      </c>
      <c r="C54" s="2">
        <v>26480</v>
      </c>
      <c r="D54" s="2">
        <v>5686</v>
      </c>
      <c r="E54" s="15">
        <v>27785</v>
      </c>
      <c r="F54" s="15">
        <v>5760</v>
      </c>
      <c r="G54" s="2">
        <f t="shared" si="0"/>
        <v>1305</v>
      </c>
      <c r="H54" s="2">
        <f t="shared" si="5"/>
        <v>74</v>
      </c>
      <c r="I54" s="61">
        <f t="shared" si="2"/>
        <v>768.645</v>
      </c>
      <c r="J54" s="61">
        <f t="shared" si="3"/>
        <v>190.17999999999998</v>
      </c>
      <c r="K54" s="61">
        <f t="shared" si="4"/>
        <v>958.8249999999999</v>
      </c>
      <c r="L54" s="189"/>
    </row>
    <row r="55" spans="1:12" ht="21.75" customHeight="1">
      <c r="A55" s="15">
        <v>51</v>
      </c>
      <c r="B55" s="2" t="s">
        <v>871</v>
      </c>
      <c r="C55" s="2">
        <v>2384</v>
      </c>
      <c r="D55" s="2">
        <v>1636</v>
      </c>
      <c r="E55" s="15">
        <v>4572</v>
      </c>
      <c r="F55" s="15">
        <v>1730</v>
      </c>
      <c r="G55" s="2">
        <f t="shared" si="0"/>
        <v>2188</v>
      </c>
      <c r="H55" s="2">
        <f t="shared" si="5"/>
        <v>94</v>
      </c>
      <c r="I55" s="61">
        <f t="shared" si="2"/>
        <v>1288.732</v>
      </c>
      <c r="J55" s="61">
        <f t="shared" si="3"/>
        <v>241.57999999999998</v>
      </c>
      <c r="K55" s="61">
        <f t="shared" si="4"/>
        <v>1530.312</v>
      </c>
      <c r="L55" s="190"/>
    </row>
    <row r="56" spans="1:12" ht="21.75" customHeight="1">
      <c r="A56" s="15">
        <v>52</v>
      </c>
      <c r="B56" s="2" t="s">
        <v>872</v>
      </c>
      <c r="C56" s="2">
        <v>5382</v>
      </c>
      <c r="D56" s="2">
        <v>924</v>
      </c>
      <c r="E56" s="15">
        <v>6276</v>
      </c>
      <c r="F56" s="15">
        <v>956</v>
      </c>
      <c r="G56" s="2">
        <f t="shared" si="0"/>
        <v>894</v>
      </c>
      <c r="H56" s="2">
        <f t="shared" si="5"/>
        <v>32</v>
      </c>
      <c r="I56" s="61">
        <f t="shared" si="2"/>
        <v>526.5659999999999</v>
      </c>
      <c r="J56" s="61">
        <f t="shared" si="3"/>
        <v>82.24</v>
      </c>
      <c r="K56" s="61">
        <f t="shared" si="4"/>
        <v>608.8059999999999</v>
      </c>
      <c r="L56" s="188" t="s">
        <v>65</v>
      </c>
    </row>
    <row r="57" spans="1:12" ht="21.75" customHeight="1">
      <c r="A57" s="15">
        <v>53</v>
      </c>
      <c r="B57" s="2" t="s">
        <v>873</v>
      </c>
      <c r="C57" s="2">
        <v>4556</v>
      </c>
      <c r="D57" s="2">
        <v>637</v>
      </c>
      <c r="E57" s="15">
        <v>5085</v>
      </c>
      <c r="F57" s="15">
        <v>670</v>
      </c>
      <c r="G57" s="2">
        <f t="shared" si="0"/>
        <v>529</v>
      </c>
      <c r="H57" s="2">
        <f t="shared" si="5"/>
        <v>33</v>
      </c>
      <c r="I57" s="61">
        <f t="shared" si="2"/>
        <v>311.58099999999996</v>
      </c>
      <c r="J57" s="61">
        <f t="shared" si="3"/>
        <v>84.80999999999999</v>
      </c>
      <c r="K57" s="61">
        <f t="shared" si="4"/>
        <v>396.39099999999996</v>
      </c>
      <c r="L57" s="189"/>
    </row>
    <row r="58" spans="1:12" ht="21.75" customHeight="1">
      <c r="A58" s="15">
        <v>54</v>
      </c>
      <c r="B58" s="2" t="s">
        <v>874</v>
      </c>
      <c r="C58" s="2">
        <v>4586</v>
      </c>
      <c r="D58" s="2">
        <v>1598</v>
      </c>
      <c r="E58" s="15">
        <v>7366</v>
      </c>
      <c r="F58" s="15">
        <v>1697</v>
      </c>
      <c r="G58" s="2">
        <f t="shared" si="0"/>
        <v>2780</v>
      </c>
      <c r="H58" s="2">
        <f t="shared" si="5"/>
        <v>99</v>
      </c>
      <c r="I58" s="61">
        <f t="shared" si="2"/>
        <v>1637.4199999999998</v>
      </c>
      <c r="J58" s="61">
        <f t="shared" si="3"/>
        <v>254.42999999999998</v>
      </c>
      <c r="K58" s="61">
        <f t="shared" si="4"/>
        <v>1891.85</v>
      </c>
      <c r="L58" s="189"/>
    </row>
    <row r="59" spans="1:12" ht="21.75" customHeight="1">
      <c r="A59" s="15">
        <v>55</v>
      </c>
      <c r="B59" s="2" t="s">
        <v>875</v>
      </c>
      <c r="C59" s="2">
        <v>9714</v>
      </c>
      <c r="D59" s="2">
        <v>403</v>
      </c>
      <c r="E59" s="15">
        <v>1067</v>
      </c>
      <c r="F59" s="15">
        <v>432</v>
      </c>
      <c r="G59" s="2">
        <f>10000-9714+1067</f>
        <v>1353</v>
      </c>
      <c r="H59" s="2">
        <f t="shared" si="5"/>
        <v>29</v>
      </c>
      <c r="I59" s="61">
        <f t="shared" si="2"/>
        <v>796.9169999999999</v>
      </c>
      <c r="J59" s="61">
        <f t="shared" si="3"/>
        <v>74.53</v>
      </c>
      <c r="K59" s="61">
        <f t="shared" si="4"/>
        <v>871.4469999999999</v>
      </c>
      <c r="L59" s="189"/>
    </row>
    <row r="60" spans="1:12" ht="21.75" customHeight="1">
      <c r="A60" s="15">
        <v>56</v>
      </c>
      <c r="B60" s="2" t="s">
        <v>876</v>
      </c>
      <c r="C60" s="2">
        <v>9459</v>
      </c>
      <c r="D60" s="2">
        <v>1154</v>
      </c>
      <c r="E60" s="15">
        <v>11428</v>
      </c>
      <c r="F60" s="15">
        <v>1220</v>
      </c>
      <c r="G60" s="2">
        <f t="shared" si="0"/>
        <v>1969</v>
      </c>
      <c r="H60" s="2">
        <f t="shared" si="5"/>
        <v>66</v>
      </c>
      <c r="I60" s="61">
        <f t="shared" si="2"/>
        <v>1159.741</v>
      </c>
      <c r="J60" s="61">
        <f t="shared" si="3"/>
        <v>169.61999999999998</v>
      </c>
      <c r="K60" s="61">
        <f t="shared" si="4"/>
        <v>1329.3609999999999</v>
      </c>
      <c r="L60" s="189"/>
    </row>
    <row r="61" spans="1:12" ht="21.75" customHeight="1">
      <c r="A61" s="15">
        <v>57</v>
      </c>
      <c r="B61" s="2" t="s">
        <v>877</v>
      </c>
      <c r="C61" s="2">
        <v>8104</v>
      </c>
      <c r="D61" s="2">
        <v>1962</v>
      </c>
      <c r="E61" s="15">
        <v>9406</v>
      </c>
      <c r="F61" s="15">
        <v>1991</v>
      </c>
      <c r="G61" s="2">
        <f t="shared" si="0"/>
        <v>1302</v>
      </c>
      <c r="H61" s="2">
        <f t="shared" si="5"/>
        <v>29</v>
      </c>
      <c r="I61" s="61">
        <f t="shared" si="2"/>
        <v>766.8779999999999</v>
      </c>
      <c r="J61" s="61">
        <f t="shared" si="3"/>
        <v>74.53</v>
      </c>
      <c r="K61" s="61">
        <f t="shared" si="4"/>
        <v>841.4079999999999</v>
      </c>
      <c r="L61" s="189"/>
    </row>
    <row r="62" spans="1:12" ht="21.75" customHeight="1">
      <c r="A62" s="15">
        <v>58</v>
      </c>
      <c r="B62" s="2" t="s">
        <v>878</v>
      </c>
      <c r="C62" s="2">
        <v>4809</v>
      </c>
      <c r="D62" s="2">
        <v>719</v>
      </c>
      <c r="E62" s="15">
        <v>5425</v>
      </c>
      <c r="F62" s="15">
        <v>750</v>
      </c>
      <c r="G62" s="2">
        <f t="shared" si="0"/>
        <v>616</v>
      </c>
      <c r="H62" s="2">
        <f>F62-D62</f>
        <v>31</v>
      </c>
      <c r="I62" s="61">
        <f t="shared" si="2"/>
        <v>362.82399999999996</v>
      </c>
      <c r="J62" s="61">
        <f t="shared" si="3"/>
        <v>79.67</v>
      </c>
      <c r="K62" s="61">
        <f t="shared" si="4"/>
        <v>442.49399999999997</v>
      </c>
      <c r="L62" s="189"/>
    </row>
    <row r="63" spans="1:12" ht="21.75" customHeight="1">
      <c r="A63" s="15">
        <v>59</v>
      </c>
      <c r="B63" s="2" t="s">
        <v>879</v>
      </c>
      <c r="C63" s="2">
        <v>4651</v>
      </c>
      <c r="D63" s="2">
        <v>854</v>
      </c>
      <c r="E63" s="15">
        <v>6915</v>
      </c>
      <c r="F63" s="15">
        <v>904</v>
      </c>
      <c r="G63" s="2">
        <f t="shared" si="0"/>
        <v>2264</v>
      </c>
      <c r="H63" s="2">
        <f t="shared" si="5"/>
        <v>50</v>
      </c>
      <c r="I63" s="61">
        <f t="shared" si="2"/>
        <v>1333.4959999999999</v>
      </c>
      <c r="J63" s="61">
        <f t="shared" si="3"/>
        <v>128.5</v>
      </c>
      <c r="K63" s="61">
        <f t="shared" si="4"/>
        <v>1461.9959999999999</v>
      </c>
      <c r="L63" s="189"/>
    </row>
    <row r="64" spans="1:12" s="136" customFormat="1" ht="21.75" customHeight="1">
      <c r="A64" s="127">
        <v>60</v>
      </c>
      <c r="B64" s="127" t="s">
        <v>1681</v>
      </c>
      <c r="C64" s="127">
        <v>8372</v>
      </c>
      <c r="D64" s="127">
        <v>518</v>
      </c>
      <c r="E64" s="127">
        <v>9458</v>
      </c>
      <c r="F64" s="127">
        <v>584</v>
      </c>
      <c r="G64" s="127">
        <v>1086</v>
      </c>
      <c r="H64" s="127">
        <f t="shared" si="5"/>
        <v>66</v>
      </c>
      <c r="I64" s="135">
        <f t="shared" si="2"/>
        <v>639.654</v>
      </c>
      <c r="J64" s="135">
        <f t="shared" si="3"/>
        <v>169.61999999999998</v>
      </c>
      <c r="K64" s="135">
        <f t="shared" si="4"/>
        <v>809.274</v>
      </c>
      <c r="L64" s="189"/>
    </row>
    <row r="65" spans="1:12" ht="21.75" customHeight="1">
      <c r="A65" s="15">
        <v>61</v>
      </c>
      <c r="B65" s="2" t="s">
        <v>880</v>
      </c>
      <c r="C65" s="2">
        <v>1463</v>
      </c>
      <c r="D65" s="2">
        <v>0</v>
      </c>
      <c r="E65" s="15">
        <v>2579</v>
      </c>
      <c r="F65" s="15">
        <v>0</v>
      </c>
      <c r="G65" s="2">
        <f t="shared" si="0"/>
        <v>1116</v>
      </c>
      <c r="H65" s="2">
        <f t="shared" si="5"/>
        <v>0</v>
      </c>
      <c r="I65" s="61">
        <f t="shared" si="2"/>
        <v>657.324</v>
      </c>
      <c r="J65" s="61">
        <f t="shared" si="3"/>
        <v>0</v>
      </c>
      <c r="K65" s="61">
        <f t="shared" si="4"/>
        <v>657.324</v>
      </c>
      <c r="L65" s="189"/>
    </row>
    <row r="66" spans="1:12" ht="21.75" customHeight="1">
      <c r="A66" s="15">
        <v>62</v>
      </c>
      <c r="B66" s="2" t="s">
        <v>881</v>
      </c>
      <c r="C66" s="2">
        <v>500</v>
      </c>
      <c r="D66" s="2">
        <v>1024</v>
      </c>
      <c r="E66" s="15">
        <v>526</v>
      </c>
      <c r="F66" s="15">
        <v>1075</v>
      </c>
      <c r="G66" s="2">
        <f t="shared" si="0"/>
        <v>26</v>
      </c>
      <c r="H66" s="2">
        <f t="shared" si="5"/>
        <v>51</v>
      </c>
      <c r="I66" s="61">
        <f t="shared" si="2"/>
        <v>15.314</v>
      </c>
      <c r="J66" s="61">
        <f t="shared" si="3"/>
        <v>131.07</v>
      </c>
      <c r="K66" s="61">
        <f t="shared" si="4"/>
        <v>146.384</v>
      </c>
      <c r="L66" s="189"/>
    </row>
    <row r="67" spans="1:12" ht="21.75" customHeight="1">
      <c r="A67" s="15">
        <v>63</v>
      </c>
      <c r="B67" s="2" t="s">
        <v>882</v>
      </c>
      <c r="C67" s="2">
        <v>19898</v>
      </c>
      <c r="D67" s="2">
        <v>1040</v>
      </c>
      <c r="E67" s="15">
        <v>21674</v>
      </c>
      <c r="F67" s="15">
        <v>1132</v>
      </c>
      <c r="G67" s="2">
        <f t="shared" si="0"/>
        <v>1776</v>
      </c>
      <c r="H67" s="2">
        <f t="shared" si="5"/>
        <v>92</v>
      </c>
      <c r="I67" s="61">
        <f t="shared" si="2"/>
        <v>1046.0639999999999</v>
      </c>
      <c r="J67" s="61">
        <f t="shared" si="3"/>
        <v>236.44</v>
      </c>
      <c r="K67" s="61">
        <f t="shared" si="4"/>
        <v>1282.504</v>
      </c>
      <c r="L67" s="189"/>
    </row>
    <row r="68" spans="1:12" ht="21.75" customHeight="1">
      <c r="A68" s="15">
        <v>64</v>
      </c>
      <c r="B68" s="2" t="s">
        <v>883</v>
      </c>
      <c r="C68" s="2">
        <v>13410</v>
      </c>
      <c r="D68" s="2">
        <v>1313</v>
      </c>
      <c r="E68" s="15">
        <v>14286</v>
      </c>
      <c r="F68" s="15">
        <v>1488</v>
      </c>
      <c r="G68" s="2">
        <f t="shared" si="0"/>
        <v>876</v>
      </c>
      <c r="H68" s="2">
        <f t="shared" si="5"/>
        <v>175</v>
      </c>
      <c r="I68" s="61">
        <f t="shared" si="2"/>
        <v>515.9639999999999</v>
      </c>
      <c r="J68" s="61">
        <f t="shared" si="3"/>
        <v>449.75</v>
      </c>
      <c r="K68" s="61">
        <f t="shared" si="4"/>
        <v>965.7139999999999</v>
      </c>
      <c r="L68" s="189"/>
    </row>
    <row r="69" spans="1:12" ht="21.75" customHeight="1">
      <c r="A69" s="15">
        <v>65</v>
      </c>
      <c r="B69" s="2" t="s">
        <v>884</v>
      </c>
      <c r="C69" s="2">
        <v>14192</v>
      </c>
      <c r="D69" s="2">
        <v>434</v>
      </c>
      <c r="E69" s="15">
        <v>15421</v>
      </c>
      <c r="F69" s="15">
        <v>487</v>
      </c>
      <c r="G69" s="2">
        <f t="shared" si="0"/>
        <v>1229</v>
      </c>
      <c r="H69" s="2">
        <f t="shared" si="5"/>
        <v>53</v>
      </c>
      <c r="I69" s="61">
        <f t="shared" si="2"/>
        <v>723.881</v>
      </c>
      <c r="J69" s="61">
        <f t="shared" si="3"/>
        <v>136.20999999999998</v>
      </c>
      <c r="K69" s="61">
        <f t="shared" si="4"/>
        <v>860.0909999999999</v>
      </c>
      <c r="L69" s="189"/>
    </row>
    <row r="70" spans="1:12" ht="21.75" customHeight="1">
      <c r="A70" s="15">
        <v>66</v>
      </c>
      <c r="B70" s="2" t="s">
        <v>885</v>
      </c>
      <c r="C70" s="2">
        <v>17331</v>
      </c>
      <c r="D70" s="2">
        <v>947</v>
      </c>
      <c r="E70" s="15">
        <v>19236</v>
      </c>
      <c r="F70" s="15">
        <v>1001</v>
      </c>
      <c r="G70" s="2">
        <f aca="true" t="shared" si="6" ref="G70:G88">E70-C70</f>
        <v>1905</v>
      </c>
      <c r="H70" s="2">
        <f t="shared" si="5"/>
        <v>54</v>
      </c>
      <c r="I70" s="61">
        <f aca="true" t="shared" si="7" ref="I70:I88">G70*0.589</f>
        <v>1122.0449999999998</v>
      </c>
      <c r="J70" s="61">
        <f aca="true" t="shared" si="8" ref="J70:J88">H70*2.57</f>
        <v>138.78</v>
      </c>
      <c r="K70" s="61">
        <f aca="true" t="shared" si="9" ref="K70:K88">J70+I70</f>
        <v>1260.8249999999998</v>
      </c>
      <c r="L70" s="189"/>
    </row>
    <row r="71" spans="1:12" ht="21.75" customHeight="1">
      <c r="A71" s="15">
        <v>67</v>
      </c>
      <c r="B71" s="2" t="s">
        <v>886</v>
      </c>
      <c r="C71" s="2">
        <v>9657</v>
      </c>
      <c r="D71" s="2">
        <v>284</v>
      </c>
      <c r="E71" s="15">
        <v>10485</v>
      </c>
      <c r="F71" s="15">
        <v>305</v>
      </c>
      <c r="G71" s="2">
        <f t="shared" si="6"/>
        <v>828</v>
      </c>
      <c r="H71" s="2">
        <f t="shared" si="5"/>
        <v>21</v>
      </c>
      <c r="I71" s="61">
        <f t="shared" si="7"/>
        <v>487.69199999999995</v>
      </c>
      <c r="J71" s="61">
        <f t="shared" si="8"/>
        <v>53.97</v>
      </c>
      <c r="K71" s="61">
        <f t="shared" si="9"/>
        <v>541.6619999999999</v>
      </c>
      <c r="L71" s="189"/>
    </row>
    <row r="72" spans="1:12" s="136" customFormat="1" ht="21.75" customHeight="1">
      <c r="A72" s="127">
        <v>68</v>
      </c>
      <c r="B72" s="127" t="s">
        <v>1682</v>
      </c>
      <c r="C72" s="127">
        <v>23263</v>
      </c>
      <c r="D72" s="127">
        <v>843</v>
      </c>
      <c r="E72" s="137">
        <v>28064</v>
      </c>
      <c r="F72" s="137">
        <v>925</v>
      </c>
      <c r="G72" s="127">
        <f t="shared" si="6"/>
        <v>4801</v>
      </c>
      <c r="H72" s="127">
        <f t="shared" si="5"/>
        <v>82</v>
      </c>
      <c r="I72" s="135">
        <f t="shared" si="7"/>
        <v>2827.7889999999998</v>
      </c>
      <c r="J72" s="135">
        <f t="shared" si="8"/>
        <v>210.73999999999998</v>
      </c>
      <c r="K72" s="135">
        <f t="shared" si="9"/>
        <v>3038.5289999999995</v>
      </c>
      <c r="L72" s="190"/>
    </row>
    <row r="73" spans="1:12" ht="21.75" customHeight="1">
      <c r="A73" s="15">
        <v>69</v>
      </c>
      <c r="B73" s="2" t="s">
        <v>887</v>
      </c>
      <c r="C73" s="2">
        <v>30383</v>
      </c>
      <c r="D73" s="2">
        <v>1376</v>
      </c>
      <c r="E73" s="15">
        <v>31929</v>
      </c>
      <c r="F73" s="15">
        <v>1420</v>
      </c>
      <c r="G73" s="2">
        <f t="shared" si="6"/>
        <v>1546</v>
      </c>
      <c r="H73" s="2">
        <f t="shared" si="5"/>
        <v>44</v>
      </c>
      <c r="I73" s="61">
        <f t="shared" si="7"/>
        <v>910.5939999999999</v>
      </c>
      <c r="J73" s="61">
        <f t="shared" si="8"/>
        <v>113.08</v>
      </c>
      <c r="K73" s="61">
        <f t="shared" si="9"/>
        <v>1023.674</v>
      </c>
      <c r="L73" s="191" t="s">
        <v>66</v>
      </c>
    </row>
    <row r="74" spans="1:12" ht="21.75" customHeight="1">
      <c r="A74" s="15">
        <v>70</v>
      </c>
      <c r="B74" s="2" t="s">
        <v>888</v>
      </c>
      <c r="C74" s="2">
        <v>433</v>
      </c>
      <c r="D74" s="2">
        <v>1050</v>
      </c>
      <c r="E74" s="15">
        <v>1176</v>
      </c>
      <c r="F74" s="15">
        <v>1116</v>
      </c>
      <c r="G74" s="2">
        <f t="shared" si="6"/>
        <v>743</v>
      </c>
      <c r="H74" s="2">
        <f t="shared" si="5"/>
        <v>66</v>
      </c>
      <c r="I74" s="61">
        <f t="shared" si="7"/>
        <v>437.62699999999995</v>
      </c>
      <c r="J74" s="61">
        <f t="shared" si="8"/>
        <v>169.61999999999998</v>
      </c>
      <c r="K74" s="61">
        <f t="shared" si="9"/>
        <v>607.247</v>
      </c>
      <c r="L74" s="191"/>
    </row>
    <row r="75" spans="1:12" ht="21.75" customHeight="1">
      <c r="A75" s="15">
        <v>71</v>
      </c>
      <c r="B75" s="2" t="s">
        <v>889</v>
      </c>
      <c r="C75" s="2">
        <v>26543</v>
      </c>
      <c r="D75" s="2">
        <v>930</v>
      </c>
      <c r="E75" s="15">
        <v>28564</v>
      </c>
      <c r="F75" s="15">
        <v>1011</v>
      </c>
      <c r="G75" s="2">
        <f t="shared" si="6"/>
        <v>2021</v>
      </c>
      <c r="H75" s="2">
        <f t="shared" si="5"/>
        <v>81</v>
      </c>
      <c r="I75" s="61">
        <f t="shared" si="7"/>
        <v>1190.369</v>
      </c>
      <c r="J75" s="61">
        <f t="shared" si="8"/>
        <v>208.17</v>
      </c>
      <c r="K75" s="61">
        <f t="shared" si="9"/>
        <v>1398.539</v>
      </c>
      <c r="L75" s="191"/>
    </row>
    <row r="76" spans="1:12" ht="21.75" customHeight="1">
      <c r="A76" s="15">
        <v>72</v>
      </c>
      <c r="B76" s="2" t="s">
        <v>890</v>
      </c>
      <c r="C76" s="2">
        <v>1288</v>
      </c>
      <c r="D76" s="2">
        <v>1481</v>
      </c>
      <c r="E76" s="15">
        <v>2448</v>
      </c>
      <c r="F76" s="15">
        <v>1583</v>
      </c>
      <c r="G76" s="2">
        <f t="shared" si="6"/>
        <v>1160</v>
      </c>
      <c r="H76" s="2">
        <f t="shared" si="5"/>
        <v>102</v>
      </c>
      <c r="I76" s="61">
        <f t="shared" si="7"/>
        <v>683.24</v>
      </c>
      <c r="J76" s="61">
        <f t="shared" si="8"/>
        <v>262.14</v>
      </c>
      <c r="K76" s="61">
        <f t="shared" si="9"/>
        <v>945.38</v>
      </c>
      <c r="L76" s="191"/>
    </row>
    <row r="77" spans="1:12" ht="21.75" customHeight="1">
      <c r="A77" s="15">
        <v>73</v>
      </c>
      <c r="B77" s="2" t="s">
        <v>891</v>
      </c>
      <c r="C77" s="2">
        <v>6160</v>
      </c>
      <c r="D77" s="2">
        <v>468</v>
      </c>
      <c r="E77" s="15">
        <v>6729</v>
      </c>
      <c r="F77" s="15">
        <v>489</v>
      </c>
      <c r="G77" s="2">
        <f t="shared" si="6"/>
        <v>569</v>
      </c>
      <c r="H77" s="2">
        <f t="shared" si="5"/>
        <v>21</v>
      </c>
      <c r="I77" s="61">
        <f t="shared" si="7"/>
        <v>335.14099999999996</v>
      </c>
      <c r="J77" s="61">
        <f t="shared" si="8"/>
        <v>53.97</v>
      </c>
      <c r="K77" s="61">
        <f t="shared" si="9"/>
        <v>389.111</v>
      </c>
      <c r="L77" s="191"/>
    </row>
    <row r="78" spans="1:12" ht="21.75" customHeight="1">
      <c r="A78" s="15">
        <v>74</v>
      </c>
      <c r="B78" s="2" t="s">
        <v>892</v>
      </c>
      <c r="C78" s="2">
        <v>27803</v>
      </c>
      <c r="D78" s="2">
        <v>934</v>
      </c>
      <c r="E78" s="15">
        <v>29642</v>
      </c>
      <c r="F78" s="15">
        <v>988</v>
      </c>
      <c r="G78" s="2">
        <f t="shared" si="6"/>
        <v>1839</v>
      </c>
      <c r="H78" s="2">
        <f t="shared" si="5"/>
        <v>54</v>
      </c>
      <c r="I78" s="61">
        <f t="shared" si="7"/>
        <v>1083.171</v>
      </c>
      <c r="J78" s="61">
        <f t="shared" si="8"/>
        <v>138.78</v>
      </c>
      <c r="K78" s="61">
        <f t="shared" si="9"/>
        <v>1221.951</v>
      </c>
      <c r="L78" s="191"/>
    </row>
    <row r="79" spans="1:12" ht="21.75" customHeight="1">
      <c r="A79" s="15">
        <v>75</v>
      </c>
      <c r="B79" s="2" t="s">
        <v>893</v>
      </c>
      <c r="C79" s="2">
        <v>29473</v>
      </c>
      <c r="D79" s="2">
        <v>1006</v>
      </c>
      <c r="E79" s="15">
        <v>29924</v>
      </c>
      <c r="F79" s="15">
        <v>1021</v>
      </c>
      <c r="G79" s="2">
        <f t="shared" si="6"/>
        <v>451</v>
      </c>
      <c r="H79" s="2">
        <f t="shared" si="5"/>
        <v>15</v>
      </c>
      <c r="I79" s="61">
        <f t="shared" si="7"/>
        <v>265.639</v>
      </c>
      <c r="J79" s="61">
        <f t="shared" si="8"/>
        <v>38.55</v>
      </c>
      <c r="K79" s="61">
        <f t="shared" si="9"/>
        <v>304.189</v>
      </c>
      <c r="L79" s="191"/>
    </row>
    <row r="80" spans="1:12" ht="21.75" customHeight="1">
      <c r="A80" s="15">
        <v>76</v>
      </c>
      <c r="B80" s="2" t="s">
        <v>894</v>
      </c>
      <c r="C80" s="2">
        <v>9161</v>
      </c>
      <c r="D80" s="2">
        <v>1036</v>
      </c>
      <c r="E80" s="15">
        <v>560</v>
      </c>
      <c r="F80" s="15">
        <v>1161</v>
      </c>
      <c r="G80" s="2">
        <f>10000-9161+560</f>
        <v>1399</v>
      </c>
      <c r="H80" s="2">
        <f t="shared" si="5"/>
        <v>125</v>
      </c>
      <c r="I80" s="61">
        <f t="shared" si="7"/>
        <v>824.011</v>
      </c>
      <c r="J80" s="61">
        <f t="shared" si="8"/>
        <v>321.25</v>
      </c>
      <c r="K80" s="61">
        <f t="shared" si="9"/>
        <v>1145.261</v>
      </c>
      <c r="L80" s="191"/>
    </row>
    <row r="81" spans="1:12" ht="21.75" customHeight="1">
      <c r="A81" s="15">
        <v>77</v>
      </c>
      <c r="B81" s="2" t="s">
        <v>895</v>
      </c>
      <c r="C81" s="2">
        <v>9384</v>
      </c>
      <c r="D81" s="2">
        <v>2735</v>
      </c>
      <c r="E81" s="16">
        <v>863</v>
      </c>
      <c r="F81" s="15">
        <v>2866</v>
      </c>
      <c r="G81" s="2">
        <f>10000-9384+863</f>
        <v>1479</v>
      </c>
      <c r="H81" s="2">
        <f t="shared" si="5"/>
        <v>131</v>
      </c>
      <c r="I81" s="61">
        <f t="shared" si="7"/>
        <v>871.131</v>
      </c>
      <c r="J81" s="61">
        <f t="shared" si="8"/>
        <v>336.66999999999996</v>
      </c>
      <c r="K81" s="61">
        <f t="shared" si="9"/>
        <v>1207.801</v>
      </c>
      <c r="L81" s="191"/>
    </row>
    <row r="82" spans="1:12" ht="21.75" customHeight="1">
      <c r="A82" s="15">
        <v>78</v>
      </c>
      <c r="B82" s="2" t="s">
        <v>896</v>
      </c>
      <c r="C82" s="2">
        <v>3367</v>
      </c>
      <c r="D82" s="2">
        <v>2126</v>
      </c>
      <c r="E82" s="15">
        <v>5865</v>
      </c>
      <c r="F82" s="15">
        <v>2162</v>
      </c>
      <c r="G82" s="2">
        <f t="shared" si="6"/>
        <v>2498</v>
      </c>
      <c r="H82" s="2">
        <f t="shared" si="5"/>
        <v>36</v>
      </c>
      <c r="I82" s="61">
        <f t="shared" si="7"/>
        <v>1471.322</v>
      </c>
      <c r="J82" s="61">
        <f t="shared" si="8"/>
        <v>92.52</v>
      </c>
      <c r="K82" s="61">
        <f t="shared" si="9"/>
        <v>1563.8419999999999</v>
      </c>
      <c r="L82" s="191"/>
    </row>
    <row r="83" spans="1:12" ht="21.75" customHeight="1">
      <c r="A83" s="15">
        <v>79</v>
      </c>
      <c r="B83" s="2" t="s">
        <v>897</v>
      </c>
      <c r="C83" s="2">
        <v>1439</v>
      </c>
      <c r="D83" s="2">
        <v>833</v>
      </c>
      <c r="E83" s="15">
        <v>3062</v>
      </c>
      <c r="F83" s="15">
        <v>869</v>
      </c>
      <c r="G83" s="2">
        <f t="shared" si="6"/>
        <v>1623</v>
      </c>
      <c r="H83" s="2">
        <f t="shared" si="5"/>
        <v>36</v>
      </c>
      <c r="I83" s="61">
        <f t="shared" si="7"/>
        <v>955.947</v>
      </c>
      <c r="J83" s="61">
        <f t="shared" si="8"/>
        <v>92.52</v>
      </c>
      <c r="K83" s="61">
        <f t="shared" si="9"/>
        <v>1048.467</v>
      </c>
      <c r="L83" s="191"/>
    </row>
    <row r="84" spans="1:12" ht="21.75" customHeight="1">
      <c r="A84" s="15">
        <v>80</v>
      </c>
      <c r="B84" s="2" t="s">
        <v>898</v>
      </c>
      <c r="C84" s="2">
        <v>8202</v>
      </c>
      <c r="D84" s="2">
        <v>3303</v>
      </c>
      <c r="E84" s="15">
        <v>8683</v>
      </c>
      <c r="F84" s="15">
        <v>3339</v>
      </c>
      <c r="G84" s="2">
        <f t="shared" si="6"/>
        <v>481</v>
      </c>
      <c r="H84" s="2">
        <f t="shared" si="5"/>
        <v>36</v>
      </c>
      <c r="I84" s="61">
        <f t="shared" si="7"/>
        <v>283.30899999999997</v>
      </c>
      <c r="J84" s="61">
        <f t="shared" si="8"/>
        <v>92.52</v>
      </c>
      <c r="K84" s="61">
        <f t="shared" si="9"/>
        <v>375.82899999999995</v>
      </c>
      <c r="L84" s="191"/>
    </row>
    <row r="85" spans="1:12" ht="21.75" customHeight="1">
      <c r="A85" s="15">
        <v>81</v>
      </c>
      <c r="B85" s="2" t="s">
        <v>899</v>
      </c>
      <c r="C85" s="2">
        <v>5178</v>
      </c>
      <c r="D85" s="2">
        <v>1232</v>
      </c>
      <c r="E85" s="15">
        <v>7237</v>
      </c>
      <c r="F85" s="15">
        <v>1312</v>
      </c>
      <c r="G85" s="2">
        <f t="shared" si="6"/>
        <v>2059</v>
      </c>
      <c r="H85" s="2">
        <f t="shared" si="5"/>
        <v>80</v>
      </c>
      <c r="I85" s="61">
        <f t="shared" si="7"/>
        <v>1212.751</v>
      </c>
      <c r="J85" s="61">
        <f t="shared" si="8"/>
        <v>205.6</v>
      </c>
      <c r="K85" s="61">
        <f t="shared" si="9"/>
        <v>1418.3509999999999</v>
      </c>
      <c r="L85" s="191"/>
    </row>
    <row r="86" spans="1:12" ht="21.75" customHeight="1">
      <c r="A86" s="15">
        <v>82</v>
      </c>
      <c r="B86" s="2" t="s">
        <v>900</v>
      </c>
      <c r="C86" s="2">
        <v>9525</v>
      </c>
      <c r="D86" s="2">
        <v>1948</v>
      </c>
      <c r="E86" s="15">
        <v>834</v>
      </c>
      <c r="F86" s="15">
        <v>2004</v>
      </c>
      <c r="G86" s="2">
        <f>10000-9525+834</f>
        <v>1309</v>
      </c>
      <c r="H86" s="2">
        <f t="shared" si="5"/>
        <v>56</v>
      </c>
      <c r="I86" s="61">
        <f t="shared" si="7"/>
        <v>771.001</v>
      </c>
      <c r="J86" s="61">
        <f t="shared" si="8"/>
        <v>143.92</v>
      </c>
      <c r="K86" s="61">
        <f t="shared" si="9"/>
        <v>914.9209999999999</v>
      </c>
      <c r="L86" s="191"/>
    </row>
    <row r="87" spans="1:12" ht="21.75" customHeight="1">
      <c r="A87" s="15">
        <v>83</v>
      </c>
      <c r="B87" s="2" t="s">
        <v>901</v>
      </c>
      <c r="C87" s="2">
        <v>940</v>
      </c>
      <c r="D87" s="2">
        <v>1229</v>
      </c>
      <c r="E87" s="15">
        <v>3273</v>
      </c>
      <c r="F87" s="15">
        <v>1331</v>
      </c>
      <c r="G87" s="2">
        <f t="shared" si="6"/>
        <v>2333</v>
      </c>
      <c r="H87" s="2">
        <f>F87-D87</f>
        <v>102</v>
      </c>
      <c r="I87" s="61">
        <f t="shared" si="7"/>
        <v>1374.137</v>
      </c>
      <c r="J87" s="61">
        <f t="shared" si="8"/>
        <v>262.14</v>
      </c>
      <c r="K87" s="61">
        <f t="shared" si="9"/>
        <v>1636.277</v>
      </c>
      <c r="L87" s="191"/>
    </row>
    <row r="88" spans="1:12" ht="21.75" customHeight="1">
      <c r="A88" s="15">
        <v>84</v>
      </c>
      <c r="B88" s="2" t="s">
        <v>902</v>
      </c>
      <c r="C88" s="2">
        <v>4454</v>
      </c>
      <c r="D88" s="2">
        <v>1599</v>
      </c>
      <c r="E88" s="15">
        <v>5184</v>
      </c>
      <c r="F88" s="15">
        <v>1645</v>
      </c>
      <c r="G88" s="2">
        <f t="shared" si="6"/>
        <v>730</v>
      </c>
      <c r="H88" s="2">
        <f t="shared" si="5"/>
        <v>46</v>
      </c>
      <c r="I88" s="61">
        <f t="shared" si="7"/>
        <v>429.96999999999997</v>
      </c>
      <c r="J88" s="61">
        <f t="shared" si="8"/>
        <v>118.22</v>
      </c>
      <c r="K88" s="61">
        <f t="shared" si="9"/>
        <v>548.1899999999999</v>
      </c>
      <c r="L88" s="191"/>
    </row>
    <row r="89" spans="1:12" ht="21.75" customHeight="1">
      <c r="A89" s="15" t="s">
        <v>1283</v>
      </c>
      <c r="B89" s="15"/>
      <c r="C89" s="15"/>
      <c r="D89" s="15"/>
      <c r="E89" s="15"/>
      <c r="F89" s="15"/>
      <c r="G89" s="15"/>
      <c r="H89" s="15"/>
      <c r="I89" s="61"/>
      <c r="J89" s="61"/>
      <c r="K89" s="61"/>
      <c r="L89" s="191"/>
    </row>
    <row r="90" ht="14.25">
      <c r="I90" s="95"/>
    </row>
    <row r="91" ht="14.25">
      <c r="I91" s="95"/>
    </row>
  </sheetData>
  <sheetProtection/>
  <mergeCells count="14">
    <mergeCell ref="L56:L72"/>
    <mergeCell ref="L73:L89"/>
    <mergeCell ref="L3:L4"/>
    <mergeCell ref="L5:L21"/>
    <mergeCell ref="L22:L38"/>
    <mergeCell ref="L39:L55"/>
    <mergeCell ref="A1:K1"/>
    <mergeCell ref="A2:K2"/>
    <mergeCell ref="A3:A4"/>
    <mergeCell ref="B3:B4"/>
    <mergeCell ref="C3:D3"/>
    <mergeCell ref="E3:F3"/>
    <mergeCell ref="G3:H3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J5" sqref="J5:J21"/>
    </sheetView>
  </sheetViews>
  <sheetFormatPr defaultColWidth="9.00390625" defaultRowHeight="14.25"/>
  <cols>
    <col min="1" max="1" width="9.00390625" style="1" customWidth="1"/>
    <col min="2" max="2" width="10.50390625" style="1" customWidth="1"/>
    <col min="3" max="5" width="9.625" style="16" customWidth="1"/>
    <col min="6" max="8" width="9.625" style="1" customWidth="1"/>
    <col min="9" max="11" width="9.625" style="10" customWidth="1"/>
    <col min="12" max="12" width="11.625" style="6" customWidth="1"/>
  </cols>
  <sheetData>
    <row r="1" spans="1:11" ht="24" customHeight="1">
      <c r="A1" s="154" t="s">
        <v>1323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4.25">
      <c r="A2" s="180" t="s">
        <v>87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2" ht="14.25">
      <c r="A3" s="181" t="s">
        <v>28</v>
      </c>
      <c r="B3" s="181" t="s">
        <v>29</v>
      </c>
      <c r="C3" s="183" t="s">
        <v>1320</v>
      </c>
      <c r="D3" s="184"/>
      <c r="E3" s="183" t="s">
        <v>1284</v>
      </c>
      <c r="F3" s="184"/>
      <c r="G3" s="183" t="s">
        <v>1285</v>
      </c>
      <c r="H3" s="184"/>
      <c r="I3" s="185" t="s">
        <v>33</v>
      </c>
      <c r="J3" s="186"/>
      <c r="K3" s="187"/>
      <c r="L3" s="181" t="s">
        <v>34</v>
      </c>
    </row>
    <row r="4" spans="1:12" ht="14.25">
      <c r="A4" s="182"/>
      <c r="B4" s="182"/>
      <c r="C4" s="11" t="s">
        <v>1321</v>
      </c>
      <c r="D4" s="11" t="s">
        <v>1322</v>
      </c>
      <c r="E4" s="11" t="s">
        <v>1321</v>
      </c>
      <c r="F4" s="7" t="s">
        <v>36</v>
      </c>
      <c r="G4" s="11" t="s">
        <v>35</v>
      </c>
      <c r="H4" s="7" t="s">
        <v>36</v>
      </c>
      <c r="I4" s="8" t="s">
        <v>37</v>
      </c>
      <c r="J4" s="8" t="s">
        <v>38</v>
      </c>
      <c r="K4" s="8" t="s">
        <v>1286</v>
      </c>
      <c r="L4" s="193"/>
    </row>
    <row r="5" spans="1:12" ht="18" customHeight="1">
      <c r="A5" s="2">
        <v>1</v>
      </c>
      <c r="B5" s="3" t="s">
        <v>1324</v>
      </c>
      <c r="C5" s="2">
        <v>212</v>
      </c>
      <c r="D5" s="2">
        <v>2045</v>
      </c>
      <c r="E5" s="15">
        <v>1309</v>
      </c>
      <c r="F5" s="2">
        <v>2081</v>
      </c>
      <c r="G5" s="2">
        <f>E5-C5</f>
        <v>1097</v>
      </c>
      <c r="H5" s="2">
        <f>F5-D5</f>
        <v>36</v>
      </c>
      <c r="I5" s="9">
        <f>G5*0.6</f>
        <v>658.1999999999999</v>
      </c>
      <c r="J5" s="9">
        <f>H5*2.6</f>
        <v>93.60000000000001</v>
      </c>
      <c r="K5" s="9">
        <f>J5+I5</f>
        <v>751.8</v>
      </c>
      <c r="L5" s="194" t="s">
        <v>88</v>
      </c>
    </row>
    <row r="6" spans="1:12" ht="18" customHeight="1">
      <c r="A6" s="2">
        <v>2</v>
      </c>
      <c r="B6" s="3" t="s">
        <v>1325</v>
      </c>
      <c r="C6" s="2">
        <v>2868</v>
      </c>
      <c r="D6" s="2">
        <v>2306</v>
      </c>
      <c r="E6" s="15">
        <v>3230</v>
      </c>
      <c r="F6" s="2">
        <v>2324</v>
      </c>
      <c r="G6" s="2">
        <f aca="true" t="shared" si="0" ref="G6:G21">E6-C6</f>
        <v>362</v>
      </c>
      <c r="H6" s="2">
        <f aca="true" t="shared" si="1" ref="H6:H21">F6-D6</f>
        <v>18</v>
      </c>
      <c r="I6" s="9">
        <f aca="true" t="shared" si="2" ref="I6:I21">G6*0.6</f>
        <v>217.2</v>
      </c>
      <c r="J6" s="9">
        <f aca="true" t="shared" si="3" ref="J6:J21">H6*2.6</f>
        <v>46.800000000000004</v>
      </c>
      <c r="K6" s="9">
        <f aca="true" t="shared" si="4" ref="K6:K21">J6+I6</f>
        <v>264</v>
      </c>
      <c r="L6" s="194"/>
    </row>
    <row r="7" spans="1:12" ht="18" customHeight="1">
      <c r="A7" s="2">
        <v>3</v>
      </c>
      <c r="B7" s="13" t="s">
        <v>1326</v>
      </c>
      <c r="C7" s="2">
        <v>2240</v>
      </c>
      <c r="D7" s="2">
        <v>214</v>
      </c>
      <c r="E7" s="15">
        <v>2537</v>
      </c>
      <c r="F7" s="2">
        <v>240</v>
      </c>
      <c r="G7" s="2">
        <f t="shared" si="0"/>
        <v>297</v>
      </c>
      <c r="H7" s="2">
        <f t="shared" si="1"/>
        <v>26</v>
      </c>
      <c r="I7" s="9">
        <f t="shared" si="2"/>
        <v>178.2</v>
      </c>
      <c r="J7" s="9">
        <f t="shared" si="3"/>
        <v>67.60000000000001</v>
      </c>
      <c r="K7" s="9">
        <f t="shared" si="4"/>
        <v>245.8</v>
      </c>
      <c r="L7" s="194"/>
    </row>
    <row r="8" spans="1:12" ht="18" customHeight="1">
      <c r="A8" s="2">
        <v>4</v>
      </c>
      <c r="B8" s="2" t="s">
        <v>1327</v>
      </c>
      <c r="C8" s="2">
        <v>7208</v>
      </c>
      <c r="D8" s="2">
        <v>821</v>
      </c>
      <c r="E8" s="15">
        <v>9909</v>
      </c>
      <c r="F8" s="2">
        <v>857</v>
      </c>
      <c r="G8" s="2">
        <f t="shared" si="0"/>
        <v>2701</v>
      </c>
      <c r="H8" s="2">
        <f t="shared" si="1"/>
        <v>36</v>
      </c>
      <c r="I8" s="9">
        <f t="shared" si="2"/>
        <v>1620.6</v>
      </c>
      <c r="J8" s="9">
        <f t="shared" si="3"/>
        <v>93.60000000000001</v>
      </c>
      <c r="K8" s="9">
        <f t="shared" si="4"/>
        <v>1714.1999999999998</v>
      </c>
      <c r="L8" s="194"/>
    </row>
    <row r="9" spans="1:12" ht="18" customHeight="1">
      <c r="A9" s="2">
        <v>5</v>
      </c>
      <c r="B9" s="2" t="s">
        <v>1328</v>
      </c>
      <c r="C9" s="2">
        <v>625</v>
      </c>
      <c r="D9" s="2">
        <v>886</v>
      </c>
      <c r="E9" s="15">
        <v>1742</v>
      </c>
      <c r="F9" s="2">
        <v>922</v>
      </c>
      <c r="G9" s="2">
        <f t="shared" si="0"/>
        <v>1117</v>
      </c>
      <c r="H9" s="2">
        <f t="shared" si="1"/>
        <v>36</v>
      </c>
      <c r="I9" s="9">
        <f t="shared" si="2"/>
        <v>670.1999999999999</v>
      </c>
      <c r="J9" s="9">
        <f t="shared" si="3"/>
        <v>93.60000000000001</v>
      </c>
      <c r="K9" s="9">
        <f t="shared" si="4"/>
        <v>763.8</v>
      </c>
      <c r="L9" s="194"/>
    </row>
    <row r="10" spans="1:12" ht="18" customHeight="1">
      <c r="A10" s="2">
        <v>6</v>
      </c>
      <c r="B10" s="2" t="s">
        <v>1329</v>
      </c>
      <c r="C10" s="2">
        <v>3540</v>
      </c>
      <c r="D10" s="2">
        <v>459</v>
      </c>
      <c r="E10" s="15">
        <v>4361</v>
      </c>
      <c r="F10" s="2">
        <v>513</v>
      </c>
      <c r="G10" s="2">
        <f t="shared" si="0"/>
        <v>821</v>
      </c>
      <c r="H10" s="2">
        <f t="shared" si="1"/>
        <v>54</v>
      </c>
      <c r="I10" s="9">
        <f t="shared" si="2"/>
        <v>492.59999999999997</v>
      </c>
      <c r="J10" s="9">
        <f t="shared" si="3"/>
        <v>140.4</v>
      </c>
      <c r="K10" s="9">
        <f t="shared" si="4"/>
        <v>633</v>
      </c>
      <c r="L10" s="194"/>
    </row>
    <row r="11" spans="1:12" ht="18" customHeight="1">
      <c r="A11" s="2">
        <v>7</v>
      </c>
      <c r="B11" s="3" t="s">
        <v>1330</v>
      </c>
      <c r="C11" s="2">
        <v>11022</v>
      </c>
      <c r="D11" s="2">
        <v>671</v>
      </c>
      <c r="E11" s="15">
        <v>12480</v>
      </c>
      <c r="F11" s="2">
        <v>706</v>
      </c>
      <c r="G11" s="2">
        <f t="shared" si="0"/>
        <v>1458</v>
      </c>
      <c r="H11" s="2">
        <f t="shared" si="1"/>
        <v>35</v>
      </c>
      <c r="I11" s="9">
        <f t="shared" si="2"/>
        <v>874.8</v>
      </c>
      <c r="J11" s="9">
        <f t="shared" si="3"/>
        <v>91</v>
      </c>
      <c r="K11" s="9">
        <f t="shared" si="4"/>
        <v>965.8</v>
      </c>
      <c r="L11" s="194"/>
    </row>
    <row r="12" spans="1:12" ht="18" customHeight="1">
      <c r="A12" s="2">
        <v>8</v>
      </c>
      <c r="B12" s="3" t="s">
        <v>1331</v>
      </c>
      <c r="C12" s="2">
        <v>9501</v>
      </c>
      <c r="D12" s="2">
        <v>1377</v>
      </c>
      <c r="E12" s="15">
        <v>927</v>
      </c>
      <c r="F12" s="2">
        <v>1413</v>
      </c>
      <c r="G12" s="2">
        <f>10000-9501+927</f>
        <v>1426</v>
      </c>
      <c r="H12" s="2">
        <f t="shared" si="1"/>
        <v>36</v>
      </c>
      <c r="I12" s="9">
        <f t="shared" si="2"/>
        <v>855.6</v>
      </c>
      <c r="J12" s="9">
        <f t="shared" si="3"/>
        <v>93.60000000000001</v>
      </c>
      <c r="K12" s="9">
        <f t="shared" si="4"/>
        <v>949.2</v>
      </c>
      <c r="L12" s="194"/>
    </row>
    <row r="13" spans="1:12" ht="18" customHeight="1">
      <c r="A13" s="2">
        <v>9</v>
      </c>
      <c r="B13" s="3" t="s">
        <v>1332</v>
      </c>
      <c r="C13" s="2">
        <v>1707</v>
      </c>
      <c r="D13" s="2">
        <v>2</v>
      </c>
      <c r="E13" s="15">
        <v>2638</v>
      </c>
      <c r="F13" s="2">
        <v>79</v>
      </c>
      <c r="G13" s="2">
        <f t="shared" si="0"/>
        <v>931</v>
      </c>
      <c r="H13" s="2">
        <f t="shared" si="1"/>
        <v>77</v>
      </c>
      <c r="I13" s="9">
        <f t="shared" si="2"/>
        <v>558.6</v>
      </c>
      <c r="J13" s="9">
        <f t="shared" si="3"/>
        <v>200.20000000000002</v>
      </c>
      <c r="K13" s="9">
        <f t="shared" si="4"/>
        <v>758.8000000000001</v>
      </c>
      <c r="L13" s="194"/>
    </row>
    <row r="14" spans="1:12" ht="18" customHeight="1">
      <c r="A14" s="2">
        <v>10</v>
      </c>
      <c r="B14" s="3" t="s">
        <v>1333</v>
      </c>
      <c r="C14" s="2">
        <v>6249</v>
      </c>
      <c r="D14" s="2">
        <v>313</v>
      </c>
      <c r="E14" s="15">
        <v>6642</v>
      </c>
      <c r="F14" s="2">
        <v>342</v>
      </c>
      <c r="G14" s="2">
        <f t="shared" si="0"/>
        <v>393</v>
      </c>
      <c r="H14" s="2">
        <f t="shared" si="1"/>
        <v>29</v>
      </c>
      <c r="I14" s="9">
        <f t="shared" si="2"/>
        <v>235.79999999999998</v>
      </c>
      <c r="J14" s="9">
        <f t="shared" si="3"/>
        <v>75.4</v>
      </c>
      <c r="K14" s="9">
        <f t="shared" si="4"/>
        <v>311.2</v>
      </c>
      <c r="L14" s="194"/>
    </row>
    <row r="15" spans="1:12" ht="18" customHeight="1">
      <c r="A15" s="2">
        <v>11</v>
      </c>
      <c r="B15" s="2" t="s">
        <v>1334</v>
      </c>
      <c r="C15" s="2">
        <v>1547</v>
      </c>
      <c r="D15" s="2">
        <v>327</v>
      </c>
      <c r="E15" s="15">
        <v>2460</v>
      </c>
      <c r="F15" s="2">
        <v>334</v>
      </c>
      <c r="G15" s="2">
        <f t="shared" si="0"/>
        <v>913</v>
      </c>
      <c r="H15" s="2">
        <f t="shared" si="1"/>
        <v>7</v>
      </c>
      <c r="I15" s="9">
        <f t="shared" si="2"/>
        <v>547.8</v>
      </c>
      <c r="J15" s="9">
        <f t="shared" si="3"/>
        <v>18.2</v>
      </c>
      <c r="K15" s="9">
        <f t="shared" si="4"/>
        <v>566</v>
      </c>
      <c r="L15" s="194"/>
    </row>
    <row r="16" spans="1:12" ht="18" customHeight="1">
      <c r="A16" s="2">
        <v>12</v>
      </c>
      <c r="B16" s="3" t="s">
        <v>1335</v>
      </c>
      <c r="C16" s="2">
        <v>2512</v>
      </c>
      <c r="D16" s="2">
        <v>831</v>
      </c>
      <c r="E16" s="15">
        <v>3807</v>
      </c>
      <c r="F16" s="2">
        <v>866</v>
      </c>
      <c r="G16" s="2">
        <f t="shared" si="0"/>
        <v>1295</v>
      </c>
      <c r="H16" s="2">
        <f t="shared" si="1"/>
        <v>35</v>
      </c>
      <c r="I16" s="9">
        <f t="shared" si="2"/>
        <v>777</v>
      </c>
      <c r="J16" s="9">
        <f t="shared" si="3"/>
        <v>91</v>
      </c>
      <c r="K16" s="9">
        <f t="shared" si="4"/>
        <v>868</v>
      </c>
      <c r="L16" s="194"/>
    </row>
    <row r="17" spans="1:12" ht="18" customHeight="1">
      <c r="A17" s="2">
        <v>13</v>
      </c>
      <c r="B17" s="3" t="s">
        <v>1336</v>
      </c>
      <c r="C17" s="2">
        <v>991</v>
      </c>
      <c r="D17" s="2">
        <v>441</v>
      </c>
      <c r="E17" s="15">
        <v>2054</v>
      </c>
      <c r="F17" s="2">
        <v>494</v>
      </c>
      <c r="G17" s="2">
        <f t="shared" si="0"/>
        <v>1063</v>
      </c>
      <c r="H17" s="2">
        <f t="shared" si="1"/>
        <v>53</v>
      </c>
      <c r="I17" s="9">
        <f t="shared" si="2"/>
        <v>637.8</v>
      </c>
      <c r="J17" s="9">
        <f t="shared" si="3"/>
        <v>137.8</v>
      </c>
      <c r="K17" s="9">
        <f t="shared" si="4"/>
        <v>775.5999999999999</v>
      </c>
      <c r="L17" s="194"/>
    </row>
    <row r="18" spans="1:12" ht="18" customHeight="1">
      <c r="A18" s="2">
        <v>14</v>
      </c>
      <c r="B18" s="3" t="s">
        <v>1337</v>
      </c>
      <c r="C18" s="2">
        <v>481</v>
      </c>
      <c r="D18" s="2">
        <v>139</v>
      </c>
      <c r="E18" s="15">
        <v>1735</v>
      </c>
      <c r="F18" s="2">
        <v>175</v>
      </c>
      <c r="G18" s="2">
        <f t="shared" si="0"/>
        <v>1254</v>
      </c>
      <c r="H18" s="2">
        <f t="shared" si="1"/>
        <v>36</v>
      </c>
      <c r="I18" s="9">
        <f t="shared" si="2"/>
        <v>752.4</v>
      </c>
      <c r="J18" s="9">
        <f t="shared" si="3"/>
        <v>93.60000000000001</v>
      </c>
      <c r="K18" s="9">
        <f t="shared" si="4"/>
        <v>846</v>
      </c>
      <c r="L18" s="194"/>
    </row>
    <row r="19" spans="1:12" ht="18" customHeight="1">
      <c r="A19" s="2">
        <v>15</v>
      </c>
      <c r="B19" s="3" t="s">
        <v>1338</v>
      </c>
      <c r="C19" s="2">
        <v>5860</v>
      </c>
      <c r="D19" s="2">
        <v>184</v>
      </c>
      <c r="E19" s="15">
        <v>7861</v>
      </c>
      <c r="F19" s="2">
        <v>220</v>
      </c>
      <c r="G19" s="2">
        <f t="shared" si="0"/>
        <v>2001</v>
      </c>
      <c r="H19" s="2">
        <f t="shared" si="1"/>
        <v>36</v>
      </c>
      <c r="I19" s="9">
        <f t="shared" si="2"/>
        <v>1200.6</v>
      </c>
      <c r="J19" s="9">
        <f t="shared" si="3"/>
        <v>93.60000000000001</v>
      </c>
      <c r="K19" s="9">
        <f t="shared" si="4"/>
        <v>1294.1999999999998</v>
      </c>
      <c r="L19" s="194"/>
    </row>
    <row r="20" spans="1:12" ht="18" customHeight="1">
      <c r="A20" s="2">
        <v>16</v>
      </c>
      <c r="B20" s="2" t="s">
        <v>1339</v>
      </c>
      <c r="C20" s="2">
        <v>2159</v>
      </c>
      <c r="D20" s="2">
        <v>514</v>
      </c>
      <c r="E20" s="15">
        <v>2681</v>
      </c>
      <c r="F20" s="2">
        <v>580</v>
      </c>
      <c r="G20" s="2">
        <f t="shared" si="0"/>
        <v>522</v>
      </c>
      <c r="H20" s="2">
        <f t="shared" si="1"/>
        <v>66</v>
      </c>
      <c r="I20" s="9">
        <f t="shared" si="2"/>
        <v>313.2</v>
      </c>
      <c r="J20" s="9">
        <f t="shared" si="3"/>
        <v>171.6</v>
      </c>
      <c r="K20" s="9">
        <f t="shared" si="4"/>
        <v>484.79999999999995</v>
      </c>
      <c r="L20" s="194"/>
    </row>
    <row r="21" spans="1:12" ht="18" customHeight="1">
      <c r="A21" s="2">
        <v>17</v>
      </c>
      <c r="B21" s="3" t="s">
        <v>1340</v>
      </c>
      <c r="C21" s="2">
        <v>1981</v>
      </c>
      <c r="D21" s="2">
        <v>222</v>
      </c>
      <c r="E21" s="15">
        <v>2397</v>
      </c>
      <c r="F21" s="2">
        <v>242</v>
      </c>
      <c r="G21" s="2">
        <f t="shared" si="0"/>
        <v>416</v>
      </c>
      <c r="H21" s="2">
        <f t="shared" si="1"/>
        <v>20</v>
      </c>
      <c r="I21" s="9">
        <f t="shared" si="2"/>
        <v>249.6</v>
      </c>
      <c r="J21" s="9">
        <f t="shared" si="3"/>
        <v>52</v>
      </c>
      <c r="K21" s="9">
        <f t="shared" si="4"/>
        <v>301.6</v>
      </c>
      <c r="L21" s="194"/>
    </row>
    <row r="22" spans="1:12" ht="18" customHeight="1">
      <c r="A22" s="2"/>
      <c r="B22" s="2" t="s">
        <v>39</v>
      </c>
      <c r="C22" s="15"/>
      <c r="D22" s="15"/>
      <c r="E22" s="15"/>
      <c r="F22" s="2"/>
      <c r="G22" s="2"/>
      <c r="H22" s="2"/>
      <c r="I22" s="9"/>
      <c r="J22" s="9"/>
      <c r="K22" s="9"/>
      <c r="L22" s="194"/>
    </row>
  </sheetData>
  <mergeCells count="10">
    <mergeCell ref="L3:L4"/>
    <mergeCell ref="L5:L22"/>
    <mergeCell ref="A1:K1"/>
    <mergeCell ref="A2:K2"/>
    <mergeCell ref="A3:A4"/>
    <mergeCell ref="B3:B4"/>
    <mergeCell ref="C3:D3"/>
    <mergeCell ref="E3:F3"/>
    <mergeCell ref="G3:H3"/>
    <mergeCell ref="I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Q16" sqref="Q16"/>
    </sheetView>
  </sheetViews>
  <sheetFormatPr defaultColWidth="9.00390625" defaultRowHeight="14.25"/>
  <cols>
    <col min="1" max="1" width="9.00390625" style="1" customWidth="1"/>
    <col min="2" max="2" width="10.00390625" style="1" customWidth="1"/>
    <col min="3" max="3" width="9.625" style="16" customWidth="1"/>
    <col min="4" max="4" width="9.625" style="1" customWidth="1"/>
    <col min="5" max="5" width="9.625" style="16" customWidth="1"/>
    <col min="6" max="8" width="9.625" style="1" customWidth="1"/>
    <col min="9" max="11" width="9.625" style="10" customWidth="1"/>
    <col min="12" max="12" width="10.75390625" style="6" customWidth="1"/>
  </cols>
  <sheetData>
    <row r="1" spans="1:11" ht="24" customHeight="1">
      <c r="A1" s="154" t="s">
        <v>1341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4.25">
      <c r="A2" s="180" t="s">
        <v>87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2" ht="14.25">
      <c r="A3" s="181" t="s">
        <v>1342</v>
      </c>
      <c r="B3" s="181" t="s">
        <v>1343</v>
      </c>
      <c r="C3" s="183" t="s">
        <v>1344</v>
      </c>
      <c r="D3" s="184"/>
      <c r="E3" s="183" t="s">
        <v>1345</v>
      </c>
      <c r="F3" s="184"/>
      <c r="G3" s="183" t="s">
        <v>1346</v>
      </c>
      <c r="H3" s="184"/>
      <c r="I3" s="185" t="s">
        <v>1347</v>
      </c>
      <c r="J3" s="186"/>
      <c r="K3" s="187"/>
      <c r="L3" s="181" t="s">
        <v>1348</v>
      </c>
    </row>
    <row r="4" spans="1:12" ht="14.25">
      <c r="A4" s="182"/>
      <c r="B4" s="182"/>
      <c r="C4" s="11" t="s">
        <v>1349</v>
      </c>
      <c r="D4" s="11" t="s">
        <v>1350</v>
      </c>
      <c r="E4" s="11" t="s">
        <v>35</v>
      </c>
      <c r="F4" s="7" t="s">
        <v>1350</v>
      </c>
      <c r="G4" s="11" t="s">
        <v>1349</v>
      </c>
      <c r="H4" s="7" t="s">
        <v>1350</v>
      </c>
      <c r="I4" s="8" t="s">
        <v>1351</v>
      </c>
      <c r="J4" s="8" t="s">
        <v>1352</v>
      </c>
      <c r="K4" s="8" t="s">
        <v>1353</v>
      </c>
      <c r="L4" s="193"/>
    </row>
    <row r="5" spans="1:12" ht="18" customHeight="1">
      <c r="A5" s="2">
        <v>1</v>
      </c>
      <c r="B5" s="2" t="s">
        <v>1354</v>
      </c>
      <c r="C5" s="2">
        <v>8025</v>
      </c>
      <c r="D5" s="2">
        <v>1107</v>
      </c>
      <c r="E5" s="15">
        <v>8964</v>
      </c>
      <c r="F5" s="2">
        <v>1143</v>
      </c>
      <c r="G5" s="2">
        <f>E5-C5</f>
        <v>939</v>
      </c>
      <c r="H5" s="2">
        <f>F5-D5</f>
        <v>36</v>
      </c>
      <c r="I5" s="9">
        <f>G5*0.6</f>
        <v>563.4</v>
      </c>
      <c r="J5" s="9">
        <f>H5*2.6</f>
        <v>93.60000000000001</v>
      </c>
      <c r="K5" s="9">
        <f>J5+I5</f>
        <v>657</v>
      </c>
      <c r="L5" s="196" t="s">
        <v>88</v>
      </c>
    </row>
    <row r="6" spans="1:12" ht="18" customHeight="1">
      <c r="A6" s="2">
        <v>2</v>
      </c>
      <c r="B6" s="2" t="s">
        <v>1355</v>
      </c>
      <c r="C6" s="2">
        <v>8282</v>
      </c>
      <c r="D6" s="2">
        <v>196</v>
      </c>
      <c r="E6" s="15">
        <v>9509</v>
      </c>
      <c r="F6" s="2">
        <v>227</v>
      </c>
      <c r="G6" s="2">
        <f aca="true" t="shared" si="0" ref="G6:G20">E6-C6</f>
        <v>1227</v>
      </c>
      <c r="H6" s="2">
        <f aca="true" t="shared" si="1" ref="H6:H20">F6-D6</f>
        <v>31</v>
      </c>
      <c r="I6" s="9">
        <f aca="true" t="shared" si="2" ref="I6:I20">G6*0.6</f>
        <v>736.1999999999999</v>
      </c>
      <c r="J6" s="9">
        <f aca="true" t="shared" si="3" ref="J6:J20">H6*2.6</f>
        <v>80.60000000000001</v>
      </c>
      <c r="K6" s="9">
        <f aca="true" t="shared" si="4" ref="K6:K20">J6+I6</f>
        <v>816.8</v>
      </c>
      <c r="L6" s="197"/>
    </row>
    <row r="7" spans="1:12" ht="18" customHeight="1">
      <c r="A7" s="2">
        <v>3</v>
      </c>
      <c r="B7" s="2" t="s">
        <v>1356</v>
      </c>
      <c r="C7" s="2">
        <v>5226</v>
      </c>
      <c r="D7" s="2">
        <v>457</v>
      </c>
      <c r="E7" s="15">
        <v>6620</v>
      </c>
      <c r="F7" s="2">
        <v>513</v>
      </c>
      <c r="G7" s="2">
        <f t="shared" si="0"/>
        <v>1394</v>
      </c>
      <c r="H7" s="2">
        <f t="shared" si="1"/>
        <v>56</v>
      </c>
      <c r="I7" s="9">
        <f t="shared" si="2"/>
        <v>836.4</v>
      </c>
      <c r="J7" s="9">
        <f t="shared" si="3"/>
        <v>145.6</v>
      </c>
      <c r="K7" s="9">
        <f t="shared" si="4"/>
        <v>982</v>
      </c>
      <c r="L7" s="197"/>
    </row>
    <row r="8" spans="1:12" ht="18" customHeight="1">
      <c r="A8" s="2">
        <v>4</v>
      </c>
      <c r="B8" s="2" t="s">
        <v>1357</v>
      </c>
      <c r="C8" s="2">
        <v>1016</v>
      </c>
      <c r="D8" s="2">
        <v>1383</v>
      </c>
      <c r="E8" s="15">
        <v>2212</v>
      </c>
      <c r="F8" s="2">
        <v>1508</v>
      </c>
      <c r="G8" s="2">
        <f t="shared" si="0"/>
        <v>1196</v>
      </c>
      <c r="H8" s="2">
        <f t="shared" si="1"/>
        <v>125</v>
      </c>
      <c r="I8" s="9">
        <f t="shared" si="2"/>
        <v>717.6</v>
      </c>
      <c r="J8" s="9">
        <f t="shared" si="3"/>
        <v>325</v>
      </c>
      <c r="K8" s="9">
        <f t="shared" si="4"/>
        <v>1042.6</v>
      </c>
      <c r="L8" s="197"/>
    </row>
    <row r="9" spans="1:12" ht="18" customHeight="1">
      <c r="A9" s="2">
        <v>5</v>
      </c>
      <c r="B9" s="2" t="s">
        <v>1358</v>
      </c>
      <c r="C9" s="2">
        <v>4405</v>
      </c>
      <c r="D9" s="2">
        <v>463</v>
      </c>
      <c r="E9" s="15">
        <v>4978</v>
      </c>
      <c r="F9" s="2">
        <v>490</v>
      </c>
      <c r="G9" s="2">
        <f t="shared" si="0"/>
        <v>573</v>
      </c>
      <c r="H9" s="2">
        <f t="shared" si="1"/>
        <v>27</v>
      </c>
      <c r="I9" s="9">
        <f t="shared" si="2"/>
        <v>343.8</v>
      </c>
      <c r="J9" s="9">
        <f t="shared" si="3"/>
        <v>70.2</v>
      </c>
      <c r="K9" s="9">
        <f t="shared" si="4"/>
        <v>414</v>
      </c>
      <c r="L9" s="197"/>
    </row>
    <row r="10" spans="1:12" ht="18" customHeight="1">
      <c r="A10" s="2">
        <v>6</v>
      </c>
      <c r="B10" s="2" t="s">
        <v>1359</v>
      </c>
      <c r="C10" s="2">
        <v>1346</v>
      </c>
      <c r="D10" s="2">
        <v>1686</v>
      </c>
      <c r="E10" s="15">
        <v>1347</v>
      </c>
      <c r="F10" s="2">
        <v>1699</v>
      </c>
      <c r="G10" s="2">
        <f t="shared" si="0"/>
        <v>1</v>
      </c>
      <c r="H10" s="2">
        <f t="shared" si="1"/>
        <v>13</v>
      </c>
      <c r="I10" s="9">
        <f t="shared" si="2"/>
        <v>0.6</v>
      </c>
      <c r="J10" s="9">
        <f t="shared" si="3"/>
        <v>33.800000000000004</v>
      </c>
      <c r="K10" s="9">
        <f t="shared" si="4"/>
        <v>34.400000000000006</v>
      </c>
      <c r="L10" s="197"/>
    </row>
    <row r="11" spans="1:12" ht="18" customHeight="1">
      <c r="A11" s="2">
        <v>7</v>
      </c>
      <c r="B11" s="2" t="s">
        <v>1360</v>
      </c>
      <c r="C11" s="2">
        <v>4830</v>
      </c>
      <c r="D11" s="2">
        <v>71</v>
      </c>
      <c r="E11" s="15">
        <v>4846</v>
      </c>
      <c r="F11" s="2">
        <v>72</v>
      </c>
      <c r="G11" s="2">
        <f t="shared" si="0"/>
        <v>16</v>
      </c>
      <c r="H11" s="2">
        <f t="shared" si="1"/>
        <v>1</v>
      </c>
      <c r="I11" s="9">
        <f t="shared" si="2"/>
        <v>9.6</v>
      </c>
      <c r="J11" s="9">
        <f t="shared" si="3"/>
        <v>2.6</v>
      </c>
      <c r="K11" s="9">
        <f t="shared" si="4"/>
        <v>12.2</v>
      </c>
      <c r="L11" s="197"/>
    </row>
    <row r="12" spans="1:12" ht="18" customHeight="1">
      <c r="A12" s="2">
        <v>8</v>
      </c>
      <c r="B12" s="2" t="s">
        <v>1361</v>
      </c>
      <c r="C12" s="2">
        <v>3674</v>
      </c>
      <c r="D12" s="2">
        <v>1328</v>
      </c>
      <c r="E12" s="15">
        <v>4394</v>
      </c>
      <c r="F12" s="2">
        <v>1382</v>
      </c>
      <c r="G12" s="2">
        <f t="shared" si="0"/>
        <v>720</v>
      </c>
      <c r="H12" s="2">
        <f t="shared" si="1"/>
        <v>54</v>
      </c>
      <c r="I12" s="9">
        <f t="shared" si="2"/>
        <v>432</v>
      </c>
      <c r="J12" s="9">
        <f t="shared" si="3"/>
        <v>140.4</v>
      </c>
      <c r="K12" s="9">
        <f t="shared" si="4"/>
        <v>572.4</v>
      </c>
      <c r="L12" s="197"/>
    </row>
    <row r="13" spans="1:12" ht="18" customHeight="1">
      <c r="A13" s="2">
        <v>9</v>
      </c>
      <c r="B13" s="2" t="s">
        <v>1362</v>
      </c>
      <c r="C13" s="2">
        <v>385</v>
      </c>
      <c r="D13" s="2">
        <v>470</v>
      </c>
      <c r="E13" s="15">
        <v>1542</v>
      </c>
      <c r="F13" s="2">
        <v>537</v>
      </c>
      <c r="G13" s="2">
        <f t="shared" si="0"/>
        <v>1157</v>
      </c>
      <c r="H13" s="2">
        <f t="shared" si="1"/>
        <v>67</v>
      </c>
      <c r="I13" s="9">
        <f t="shared" si="2"/>
        <v>694.1999999999999</v>
      </c>
      <c r="J13" s="9">
        <f t="shared" si="3"/>
        <v>174.20000000000002</v>
      </c>
      <c r="K13" s="9">
        <f t="shared" si="4"/>
        <v>868.4</v>
      </c>
      <c r="L13" s="197"/>
    </row>
    <row r="14" spans="1:12" ht="18" customHeight="1">
      <c r="A14" s="2">
        <v>10</v>
      </c>
      <c r="B14" s="2" t="s">
        <v>1363</v>
      </c>
      <c r="C14" s="2">
        <v>6834</v>
      </c>
      <c r="D14" s="2">
        <v>1312</v>
      </c>
      <c r="E14" s="15">
        <v>9084</v>
      </c>
      <c r="F14" s="2">
        <v>1488</v>
      </c>
      <c r="G14" s="2">
        <f t="shared" si="0"/>
        <v>2250</v>
      </c>
      <c r="H14" s="2">
        <f t="shared" si="1"/>
        <v>176</v>
      </c>
      <c r="I14" s="9">
        <f t="shared" si="2"/>
        <v>1350</v>
      </c>
      <c r="J14" s="9">
        <f t="shared" si="3"/>
        <v>457.6</v>
      </c>
      <c r="K14" s="9">
        <f t="shared" si="4"/>
        <v>1807.6</v>
      </c>
      <c r="L14" s="197"/>
    </row>
    <row r="15" spans="1:12" ht="18" customHeight="1">
      <c r="A15" s="2">
        <v>11</v>
      </c>
      <c r="B15" s="2" t="s">
        <v>1318</v>
      </c>
      <c r="C15" s="2">
        <v>4119</v>
      </c>
      <c r="D15" s="2">
        <v>408</v>
      </c>
      <c r="E15" s="15">
        <v>4749</v>
      </c>
      <c r="F15" s="2">
        <v>441</v>
      </c>
      <c r="G15" s="2">
        <f t="shared" si="0"/>
        <v>630</v>
      </c>
      <c r="H15" s="2">
        <f t="shared" si="1"/>
        <v>33</v>
      </c>
      <c r="I15" s="9">
        <f t="shared" si="2"/>
        <v>378</v>
      </c>
      <c r="J15" s="9">
        <f t="shared" si="3"/>
        <v>85.8</v>
      </c>
      <c r="K15" s="9">
        <f t="shared" si="4"/>
        <v>463.8</v>
      </c>
      <c r="L15" s="197"/>
    </row>
    <row r="16" spans="1:12" ht="18" customHeight="1">
      <c r="A16" s="2">
        <v>12</v>
      </c>
      <c r="B16" s="2" t="s">
        <v>1319</v>
      </c>
      <c r="C16" s="2">
        <v>2115</v>
      </c>
      <c r="D16" s="2">
        <v>177</v>
      </c>
      <c r="E16" s="15">
        <v>2889</v>
      </c>
      <c r="F16" s="2">
        <v>246</v>
      </c>
      <c r="G16" s="2">
        <f t="shared" si="0"/>
        <v>774</v>
      </c>
      <c r="H16" s="2">
        <f t="shared" si="1"/>
        <v>69</v>
      </c>
      <c r="I16" s="9">
        <f t="shared" si="2"/>
        <v>464.4</v>
      </c>
      <c r="J16" s="9">
        <f t="shared" si="3"/>
        <v>179.4</v>
      </c>
      <c r="K16" s="9">
        <f t="shared" si="4"/>
        <v>643.8</v>
      </c>
      <c r="L16" s="197"/>
    </row>
    <row r="17" spans="1:12" s="136" customFormat="1" ht="18" customHeight="1">
      <c r="A17" s="127">
        <v>13</v>
      </c>
      <c r="B17" s="127" t="s">
        <v>1683</v>
      </c>
      <c r="C17" s="127">
        <v>17283</v>
      </c>
      <c r="D17" s="127">
        <v>572</v>
      </c>
      <c r="E17" s="127">
        <v>18483</v>
      </c>
      <c r="F17" s="127">
        <v>658</v>
      </c>
      <c r="G17" s="127">
        <f t="shared" si="0"/>
        <v>1200</v>
      </c>
      <c r="H17" s="127">
        <f t="shared" si="1"/>
        <v>86</v>
      </c>
      <c r="I17" s="135">
        <f t="shared" si="2"/>
        <v>720</v>
      </c>
      <c r="J17" s="135">
        <f t="shared" si="3"/>
        <v>223.6</v>
      </c>
      <c r="K17" s="135">
        <f t="shared" si="4"/>
        <v>943.6</v>
      </c>
      <c r="L17" s="197"/>
    </row>
    <row r="18" spans="1:12" ht="18" customHeight="1">
      <c r="A18" s="2">
        <v>14</v>
      </c>
      <c r="B18" s="2" t="s">
        <v>93</v>
      </c>
      <c r="C18" s="2">
        <v>8538</v>
      </c>
      <c r="D18" s="2">
        <v>2332</v>
      </c>
      <c r="E18" s="15">
        <v>9005</v>
      </c>
      <c r="F18" s="2">
        <v>2368</v>
      </c>
      <c r="G18" s="2">
        <f t="shared" si="0"/>
        <v>467</v>
      </c>
      <c r="H18" s="2">
        <f t="shared" si="1"/>
        <v>36</v>
      </c>
      <c r="I18" s="9">
        <f t="shared" si="2"/>
        <v>280.2</v>
      </c>
      <c r="J18" s="9">
        <f t="shared" si="3"/>
        <v>93.60000000000001</v>
      </c>
      <c r="K18" s="9">
        <f t="shared" si="4"/>
        <v>373.8</v>
      </c>
      <c r="L18" s="197"/>
    </row>
    <row r="19" spans="1:12" ht="18" customHeight="1">
      <c r="A19" s="2">
        <v>15</v>
      </c>
      <c r="B19" s="2" t="s">
        <v>365</v>
      </c>
      <c r="C19" s="2">
        <v>20453</v>
      </c>
      <c r="D19" s="2">
        <v>1063</v>
      </c>
      <c r="E19" s="15">
        <v>22066</v>
      </c>
      <c r="F19" s="2">
        <v>1160</v>
      </c>
      <c r="G19" s="2">
        <f t="shared" si="0"/>
        <v>1613</v>
      </c>
      <c r="H19" s="2">
        <f t="shared" si="1"/>
        <v>97</v>
      </c>
      <c r="I19" s="9">
        <f t="shared" si="2"/>
        <v>967.8</v>
      </c>
      <c r="J19" s="9">
        <f t="shared" si="3"/>
        <v>252.20000000000002</v>
      </c>
      <c r="K19" s="9">
        <f t="shared" si="4"/>
        <v>1220</v>
      </c>
      <c r="L19" s="197"/>
    </row>
    <row r="20" spans="1:12" ht="18" customHeight="1">
      <c r="A20" s="2">
        <v>16</v>
      </c>
      <c r="B20" s="2" t="s">
        <v>366</v>
      </c>
      <c r="C20" s="2">
        <v>1592</v>
      </c>
      <c r="D20" s="2">
        <v>336</v>
      </c>
      <c r="E20" s="15">
        <v>2281</v>
      </c>
      <c r="F20" s="2">
        <v>372</v>
      </c>
      <c r="G20" s="2">
        <f t="shared" si="0"/>
        <v>689</v>
      </c>
      <c r="H20" s="2">
        <f t="shared" si="1"/>
        <v>36</v>
      </c>
      <c r="I20" s="9">
        <f t="shared" si="2"/>
        <v>413.4</v>
      </c>
      <c r="J20" s="9">
        <f t="shared" si="3"/>
        <v>93.60000000000001</v>
      </c>
      <c r="K20" s="9">
        <f t="shared" si="4"/>
        <v>507</v>
      </c>
      <c r="L20" s="197"/>
    </row>
    <row r="21" spans="1:12" ht="18" customHeight="1">
      <c r="A21" s="2">
        <v>17</v>
      </c>
      <c r="B21" s="2"/>
      <c r="C21" s="15"/>
      <c r="D21" s="2"/>
      <c r="E21" s="15"/>
      <c r="F21" s="2"/>
      <c r="G21" s="2"/>
      <c r="H21" s="2"/>
      <c r="I21" s="9"/>
      <c r="J21" s="9"/>
      <c r="K21" s="9"/>
      <c r="L21" s="197"/>
    </row>
    <row r="22" spans="1:12" ht="18" customHeight="1">
      <c r="A22" s="2">
        <v>18</v>
      </c>
      <c r="B22" s="2"/>
      <c r="C22" s="15"/>
      <c r="D22" s="2"/>
      <c r="E22" s="15"/>
      <c r="F22" s="2"/>
      <c r="G22" s="2"/>
      <c r="H22" s="2"/>
      <c r="I22" s="9"/>
      <c r="J22" s="9"/>
      <c r="K22" s="9"/>
      <c r="L22" s="197"/>
    </row>
    <row r="23" spans="1:12" ht="18" customHeight="1">
      <c r="A23" s="2">
        <v>19</v>
      </c>
      <c r="B23" s="2"/>
      <c r="C23" s="15"/>
      <c r="D23" s="2"/>
      <c r="E23" s="15"/>
      <c r="F23" s="2"/>
      <c r="G23" s="2"/>
      <c r="H23" s="2"/>
      <c r="I23" s="9"/>
      <c r="J23" s="9"/>
      <c r="K23" s="9"/>
      <c r="L23" s="197"/>
    </row>
    <row r="24" spans="1:12" ht="18" customHeight="1">
      <c r="A24" s="2" t="s">
        <v>1364</v>
      </c>
      <c r="B24" s="2"/>
      <c r="C24" s="15"/>
      <c r="D24" s="2"/>
      <c r="E24" s="15"/>
      <c r="F24" s="2"/>
      <c r="G24" s="2"/>
      <c r="H24" s="2"/>
      <c r="I24" s="9"/>
      <c r="J24" s="9"/>
      <c r="K24" s="9"/>
      <c r="L24" s="198"/>
    </row>
  </sheetData>
  <mergeCells count="10">
    <mergeCell ref="L3:L4"/>
    <mergeCell ref="L5:L24"/>
    <mergeCell ref="A1:K1"/>
    <mergeCell ref="A2:K2"/>
    <mergeCell ref="A3:A4"/>
    <mergeCell ref="B3:B4"/>
    <mergeCell ref="C3:D3"/>
    <mergeCell ref="E3:F3"/>
    <mergeCell ref="G3:H3"/>
    <mergeCell ref="I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A43" sqref="A43:IV43"/>
    </sheetView>
  </sheetViews>
  <sheetFormatPr defaultColWidth="9.00390625" defaultRowHeight="14.25"/>
  <cols>
    <col min="1" max="1" width="9.00390625" style="20" customWidth="1"/>
    <col min="2" max="2" width="10.00390625" style="20" customWidth="1"/>
    <col min="3" max="4" width="9.625" style="20" customWidth="1"/>
    <col min="5" max="5" width="10.125" style="20" customWidth="1"/>
    <col min="6" max="8" width="9.625" style="20" customWidth="1"/>
    <col min="9" max="10" width="9.625" style="68" customWidth="1"/>
    <col min="11" max="11" width="10.375" style="68" customWidth="1"/>
    <col min="12" max="12" width="10.00390625" style="20" customWidth="1"/>
    <col min="13" max="16384" width="9.00390625" style="20" customWidth="1"/>
  </cols>
  <sheetData>
    <row r="1" spans="1:11" s="66" customFormat="1" ht="24" customHeight="1">
      <c r="A1" s="207" t="s">
        <v>1178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66" customFormat="1" ht="14.25">
      <c r="A2" s="209" t="s">
        <v>64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2" s="66" customFormat="1" ht="14.25">
      <c r="A3" s="205" t="s">
        <v>253</v>
      </c>
      <c r="B3" s="205" t="s">
        <v>254</v>
      </c>
      <c r="C3" s="205" t="s">
        <v>1174</v>
      </c>
      <c r="D3" s="205"/>
      <c r="E3" s="205" t="s">
        <v>1175</v>
      </c>
      <c r="F3" s="205"/>
      <c r="G3" s="205" t="s">
        <v>1176</v>
      </c>
      <c r="H3" s="205"/>
      <c r="I3" s="210" t="s">
        <v>258</v>
      </c>
      <c r="J3" s="210"/>
      <c r="K3" s="210"/>
      <c r="L3" s="205" t="s">
        <v>259</v>
      </c>
    </row>
    <row r="4" spans="1:12" s="66" customFormat="1" ht="14.25">
      <c r="A4" s="205"/>
      <c r="B4" s="205"/>
      <c r="C4" s="64" t="s">
        <v>260</v>
      </c>
      <c r="D4" s="64" t="s">
        <v>261</v>
      </c>
      <c r="E4" s="64" t="s">
        <v>260</v>
      </c>
      <c r="F4" s="64" t="s">
        <v>261</v>
      </c>
      <c r="G4" s="64" t="s">
        <v>260</v>
      </c>
      <c r="H4" s="64" t="s">
        <v>261</v>
      </c>
      <c r="I4" s="65" t="s">
        <v>262</v>
      </c>
      <c r="J4" s="65" t="s">
        <v>263</v>
      </c>
      <c r="K4" s="65" t="s">
        <v>1177</v>
      </c>
      <c r="L4" s="206"/>
    </row>
    <row r="5" spans="1:12" s="66" customFormat="1" ht="19.5" customHeight="1">
      <c r="A5" s="17">
        <v>1</v>
      </c>
      <c r="B5" s="2" t="s">
        <v>367</v>
      </c>
      <c r="C5" s="2">
        <v>4920</v>
      </c>
      <c r="D5" s="96">
        <v>5376</v>
      </c>
      <c r="E5" s="17">
        <v>5318</v>
      </c>
      <c r="F5" s="17">
        <v>5394</v>
      </c>
      <c r="G5" s="2">
        <f>E5-C5</f>
        <v>398</v>
      </c>
      <c r="H5" s="2">
        <f>F5-D5</f>
        <v>18</v>
      </c>
      <c r="I5" s="67">
        <f>G5*0.589</f>
        <v>234.422</v>
      </c>
      <c r="J5" s="67">
        <f>H5*2.57</f>
        <v>46.26</v>
      </c>
      <c r="K5" s="67">
        <f>J5+I5</f>
        <v>280.682</v>
      </c>
      <c r="L5" s="201" t="s">
        <v>65</v>
      </c>
    </row>
    <row r="6" spans="1:12" s="66" customFormat="1" ht="19.5" customHeight="1">
      <c r="A6" s="17">
        <v>2</v>
      </c>
      <c r="B6" s="2" t="s">
        <v>368</v>
      </c>
      <c r="C6" s="2" t="s">
        <v>369</v>
      </c>
      <c r="D6" s="96">
        <v>896</v>
      </c>
      <c r="E6" s="17" t="s">
        <v>1541</v>
      </c>
      <c r="F6" s="17">
        <v>950</v>
      </c>
      <c r="G6" s="2">
        <f>4293-3700</f>
        <v>593</v>
      </c>
      <c r="H6" s="2">
        <f aca="true" t="shared" si="0" ref="H6:H69">F6-D6</f>
        <v>54</v>
      </c>
      <c r="I6" s="67">
        <f aca="true" t="shared" si="1" ref="I6:I69">G6*0.589</f>
        <v>349.277</v>
      </c>
      <c r="J6" s="67">
        <f aca="true" t="shared" si="2" ref="J6:J69">H6*2.57</f>
        <v>138.78</v>
      </c>
      <c r="K6" s="67">
        <f aca="true" t="shared" si="3" ref="K6:K69">J6+I6</f>
        <v>488.057</v>
      </c>
      <c r="L6" s="202"/>
    </row>
    <row r="7" spans="1:12" s="66" customFormat="1" ht="19.5" customHeight="1">
      <c r="A7" s="17">
        <v>3</v>
      </c>
      <c r="B7" s="2" t="s">
        <v>370</v>
      </c>
      <c r="C7" s="2">
        <v>8996</v>
      </c>
      <c r="D7" s="96">
        <v>519</v>
      </c>
      <c r="E7" s="17">
        <v>9246</v>
      </c>
      <c r="F7" s="17">
        <v>537</v>
      </c>
      <c r="G7" s="2">
        <f aca="true" t="shared" si="4" ref="G7:G69">E7-C7</f>
        <v>250</v>
      </c>
      <c r="H7" s="2">
        <f t="shared" si="0"/>
        <v>18</v>
      </c>
      <c r="I7" s="67">
        <f t="shared" si="1"/>
        <v>147.25</v>
      </c>
      <c r="J7" s="67">
        <f t="shared" si="2"/>
        <v>46.26</v>
      </c>
      <c r="K7" s="67">
        <f t="shared" si="3"/>
        <v>193.51</v>
      </c>
      <c r="L7" s="202"/>
    </row>
    <row r="8" spans="1:12" s="66" customFormat="1" ht="19.5" customHeight="1">
      <c r="A8" s="17">
        <v>4</v>
      </c>
      <c r="B8" s="2" t="s">
        <v>371</v>
      </c>
      <c r="C8" s="2">
        <v>1415</v>
      </c>
      <c r="D8" s="96">
        <v>1998</v>
      </c>
      <c r="E8" s="17">
        <v>2018</v>
      </c>
      <c r="F8" s="17">
        <v>2054</v>
      </c>
      <c r="G8" s="2">
        <f t="shared" si="4"/>
        <v>603</v>
      </c>
      <c r="H8" s="2">
        <f t="shared" si="0"/>
        <v>56</v>
      </c>
      <c r="I8" s="67">
        <f t="shared" si="1"/>
        <v>355.167</v>
      </c>
      <c r="J8" s="67">
        <f t="shared" si="2"/>
        <v>143.92</v>
      </c>
      <c r="K8" s="67">
        <f t="shared" si="3"/>
        <v>499.087</v>
      </c>
      <c r="L8" s="202"/>
    </row>
    <row r="9" spans="1:12" s="66" customFormat="1" ht="19.5" customHeight="1">
      <c r="A9" s="17">
        <v>5</v>
      </c>
      <c r="B9" s="2" t="s">
        <v>372</v>
      </c>
      <c r="C9" s="2">
        <v>2147</v>
      </c>
      <c r="D9" s="96">
        <v>648</v>
      </c>
      <c r="E9" s="17">
        <v>3027</v>
      </c>
      <c r="F9" s="17">
        <v>684</v>
      </c>
      <c r="G9" s="2">
        <f t="shared" si="4"/>
        <v>880</v>
      </c>
      <c r="H9" s="2">
        <f t="shared" si="0"/>
        <v>36</v>
      </c>
      <c r="I9" s="67">
        <f t="shared" si="1"/>
        <v>518.3199999999999</v>
      </c>
      <c r="J9" s="67">
        <f t="shared" si="2"/>
        <v>92.52</v>
      </c>
      <c r="K9" s="67">
        <f t="shared" si="3"/>
        <v>610.8399999999999</v>
      </c>
      <c r="L9" s="202"/>
    </row>
    <row r="10" spans="1:12" s="66" customFormat="1" ht="19.5" customHeight="1">
      <c r="A10" s="17">
        <v>6</v>
      </c>
      <c r="B10" s="2" t="s">
        <v>373</v>
      </c>
      <c r="C10" s="2">
        <v>4522</v>
      </c>
      <c r="D10" s="96">
        <v>293</v>
      </c>
      <c r="E10" s="17">
        <v>5996</v>
      </c>
      <c r="F10" s="17">
        <v>311</v>
      </c>
      <c r="G10" s="2">
        <f t="shared" si="4"/>
        <v>1474</v>
      </c>
      <c r="H10" s="2">
        <f t="shared" si="0"/>
        <v>18</v>
      </c>
      <c r="I10" s="67">
        <f t="shared" si="1"/>
        <v>868.1859999999999</v>
      </c>
      <c r="J10" s="67">
        <f t="shared" si="2"/>
        <v>46.26</v>
      </c>
      <c r="K10" s="67">
        <f t="shared" si="3"/>
        <v>914.4459999999999</v>
      </c>
      <c r="L10" s="202"/>
    </row>
    <row r="11" spans="1:12" s="66" customFormat="1" ht="19.5" customHeight="1">
      <c r="A11" s="17">
        <v>7</v>
      </c>
      <c r="B11" s="2" t="s">
        <v>374</v>
      </c>
      <c r="C11" s="2">
        <v>7427</v>
      </c>
      <c r="D11" s="96">
        <v>225</v>
      </c>
      <c r="E11" s="17">
        <v>7720</v>
      </c>
      <c r="F11" s="17">
        <v>243</v>
      </c>
      <c r="G11" s="2">
        <f t="shared" si="4"/>
        <v>293</v>
      </c>
      <c r="H11" s="2">
        <f t="shared" si="0"/>
        <v>18</v>
      </c>
      <c r="I11" s="67">
        <f t="shared" si="1"/>
        <v>172.577</v>
      </c>
      <c r="J11" s="67">
        <f t="shared" si="2"/>
        <v>46.26</v>
      </c>
      <c r="K11" s="67">
        <f t="shared" si="3"/>
        <v>218.837</v>
      </c>
      <c r="L11" s="202"/>
    </row>
    <row r="12" spans="1:12" s="66" customFormat="1" ht="19.5" customHeight="1">
      <c r="A12" s="17">
        <v>8</v>
      </c>
      <c r="B12" s="2" t="s">
        <v>375</v>
      </c>
      <c r="C12" s="2">
        <v>595</v>
      </c>
      <c r="D12" s="96">
        <v>742</v>
      </c>
      <c r="E12" s="17">
        <v>2386</v>
      </c>
      <c r="F12" s="17">
        <v>778</v>
      </c>
      <c r="G12" s="2">
        <f t="shared" si="4"/>
        <v>1791</v>
      </c>
      <c r="H12" s="2">
        <f t="shared" si="0"/>
        <v>36</v>
      </c>
      <c r="I12" s="67">
        <f t="shared" si="1"/>
        <v>1054.899</v>
      </c>
      <c r="J12" s="67">
        <f t="shared" si="2"/>
        <v>92.52</v>
      </c>
      <c r="K12" s="67">
        <f t="shared" si="3"/>
        <v>1147.4189999999999</v>
      </c>
      <c r="L12" s="202"/>
    </row>
    <row r="13" spans="1:12" s="66" customFormat="1" ht="19.5" customHeight="1">
      <c r="A13" s="17">
        <v>9</v>
      </c>
      <c r="B13" s="2" t="s">
        <v>376</v>
      </c>
      <c r="C13" s="2">
        <v>3333</v>
      </c>
      <c r="D13" s="96">
        <v>901</v>
      </c>
      <c r="E13" s="17">
        <v>5061</v>
      </c>
      <c r="F13" s="17">
        <v>937</v>
      </c>
      <c r="G13" s="2">
        <f t="shared" si="4"/>
        <v>1728</v>
      </c>
      <c r="H13" s="2">
        <f t="shared" si="0"/>
        <v>36</v>
      </c>
      <c r="I13" s="67">
        <f t="shared" si="1"/>
        <v>1017.7919999999999</v>
      </c>
      <c r="J13" s="67">
        <f t="shared" si="2"/>
        <v>92.52</v>
      </c>
      <c r="K13" s="67">
        <f t="shared" si="3"/>
        <v>1110.312</v>
      </c>
      <c r="L13" s="202"/>
    </row>
    <row r="14" spans="1:12" s="66" customFormat="1" ht="19.5" customHeight="1">
      <c r="A14" s="17">
        <v>10</v>
      </c>
      <c r="B14" s="2" t="s">
        <v>377</v>
      </c>
      <c r="C14" s="2">
        <v>4377</v>
      </c>
      <c r="D14" s="96">
        <v>374</v>
      </c>
      <c r="E14" s="17">
        <v>4417</v>
      </c>
      <c r="F14" s="17">
        <v>374</v>
      </c>
      <c r="G14" s="2">
        <f t="shared" si="4"/>
        <v>40</v>
      </c>
      <c r="H14" s="2">
        <f t="shared" si="0"/>
        <v>0</v>
      </c>
      <c r="I14" s="67">
        <f t="shared" si="1"/>
        <v>23.56</v>
      </c>
      <c r="J14" s="67">
        <f t="shared" si="2"/>
        <v>0</v>
      </c>
      <c r="K14" s="67">
        <f t="shared" si="3"/>
        <v>23.56</v>
      </c>
      <c r="L14" s="202"/>
    </row>
    <row r="15" spans="1:12" s="66" customFormat="1" ht="19.5" customHeight="1">
      <c r="A15" s="17">
        <v>11</v>
      </c>
      <c r="B15" s="2" t="s">
        <v>378</v>
      </c>
      <c r="C15" s="2">
        <v>7883</v>
      </c>
      <c r="D15" s="96">
        <v>2161</v>
      </c>
      <c r="E15" s="17">
        <v>7883</v>
      </c>
      <c r="F15" s="17">
        <v>2161</v>
      </c>
      <c r="G15" s="2">
        <f t="shared" si="4"/>
        <v>0</v>
      </c>
      <c r="H15" s="2">
        <f t="shared" si="0"/>
        <v>0</v>
      </c>
      <c r="I15" s="67">
        <f t="shared" si="1"/>
        <v>0</v>
      </c>
      <c r="J15" s="67">
        <f t="shared" si="2"/>
        <v>0</v>
      </c>
      <c r="K15" s="67">
        <f t="shared" si="3"/>
        <v>0</v>
      </c>
      <c r="L15" s="202"/>
    </row>
    <row r="16" spans="1:12" s="66" customFormat="1" ht="19.5" customHeight="1">
      <c r="A16" s="17">
        <v>12</v>
      </c>
      <c r="B16" s="2" t="s">
        <v>379</v>
      </c>
      <c r="C16" s="2">
        <v>4967</v>
      </c>
      <c r="D16" s="96">
        <v>583</v>
      </c>
      <c r="E16" s="17">
        <v>6061</v>
      </c>
      <c r="F16" s="17">
        <v>619</v>
      </c>
      <c r="G16" s="2">
        <f t="shared" si="4"/>
        <v>1094</v>
      </c>
      <c r="H16" s="2">
        <f t="shared" si="0"/>
        <v>36</v>
      </c>
      <c r="I16" s="67">
        <f t="shared" si="1"/>
        <v>644.366</v>
      </c>
      <c r="J16" s="67">
        <f t="shared" si="2"/>
        <v>92.52</v>
      </c>
      <c r="K16" s="67">
        <f t="shared" si="3"/>
        <v>736.886</v>
      </c>
      <c r="L16" s="202"/>
    </row>
    <row r="17" spans="1:12" s="66" customFormat="1" ht="19.5" customHeight="1">
      <c r="A17" s="17">
        <v>13</v>
      </c>
      <c r="B17" s="2" t="s">
        <v>380</v>
      </c>
      <c r="C17" s="2">
        <v>7194</v>
      </c>
      <c r="D17" s="96">
        <v>0</v>
      </c>
      <c r="E17" s="17">
        <v>7195</v>
      </c>
      <c r="F17" s="17">
        <v>0</v>
      </c>
      <c r="G17" s="2">
        <f t="shared" si="4"/>
        <v>1</v>
      </c>
      <c r="H17" s="2">
        <f t="shared" si="0"/>
        <v>0</v>
      </c>
      <c r="I17" s="67">
        <f t="shared" si="1"/>
        <v>0.589</v>
      </c>
      <c r="J17" s="67">
        <f t="shared" si="2"/>
        <v>0</v>
      </c>
      <c r="K17" s="67">
        <f t="shared" si="3"/>
        <v>0.589</v>
      </c>
      <c r="L17" s="202"/>
    </row>
    <row r="18" spans="1:12" s="66" customFormat="1" ht="19.5" customHeight="1">
      <c r="A18" s="17">
        <v>14</v>
      </c>
      <c r="B18" s="2" t="s">
        <v>772</v>
      </c>
      <c r="C18" s="2">
        <v>2139</v>
      </c>
      <c r="D18" s="1">
        <v>1673</v>
      </c>
      <c r="E18" s="17">
        <v>3216</v>
      </c>
      <c r="F18" s="17">
        <v>1727</v>
      </c>
      <c r="G18" s="2">
        <f t="shared" si="4"/>
        <v>1077</v>
      </c>
      <c r="H18" s="2">
        <f t="shared" si="0"/>
        <v>54</v>
      </c>
      <c r="I18" s="67">
        <f t="shared" si="1"/>
        <v>634.353</v>
      </c>
      <c r="J18" s="67">
        <f t="shared" si="2"/>
        <v>138.78</v>
      </c>
      <c r="K18" s="67">
        <f t="shared" si="3"/>
        <v>773.1329999999999</v>
      </c>
      <c r="L18" s="202"/>
    </row>
    <row r="19" spans="1:12" s="66" customFormat="1" ht="19.5" customHeight="1">
      <c r="A19" s="17">
        <v>15</v>
      </c>
      <c r="B19" s="2" t="s">
        <v>773</v>
      </c>
      <c r="C19" s="2">
        <v>6912</v>
      </c>
      <c r="D19" s="96">
        <v>857</v>
      </c>
      <c r="E19" s="17">
        <v>7591</v>
      </c>
      <c r="F19" s="17">
        <v>893</v>
      </c>
      <c r="G19" s="2">
        <f t="shared" si="4"/>
        <v>679</v>
      </c>
      <c r="H19" s="2">
        <f t="shared" si="0"/>
        <v>36</v>
      </c>
      <c r="I19" s="67">
        <f t="shared" si="1"/>
        <v>399.931</v>
      </c>
      <c r="J19" s="67">
        <f t="shared" si="2"/>
        <v>92.52</v>
      </c>
      <c r="K19" s="67">
        <f t="shared" si="3"/>
        <v>492.45099999999996</v>
      </c>
      <c r="L19" s="202"/>
    </row>
    <row r="20" spans="1:12" s="66" customFormat="1" ht="19.5" customHeight="1">
      <c r="A20" s="17">
        <v>16</v>
      </c>
      <c r="B20" s="2" t="s">
        <v>774</v>
      </c>
      <c r="C20" s="2">
        <v>8681</v>
      </c>
      <c r="D20" s="96">
        <v>178</v>
      </c>
      <c r="E20" s="17">
        <v>9567</v>
      </c>
      <c r="F20" s="17">
        <v>214</v>
      </c>
      <c r="G20" s="2">
        <f t="shared" si="4"/>
        <v>886</v>
      </c>
      <c r="H20" s="2">
        <f t="shared" si="0"/>
        <v>36</v>
      </c>
      <c r="I20" s="67">
        <f t="shared" si="1"/>
        <v>521.8539999999999</v>
      </c>
      <c r="J20" s="67">
        <f t="shared" si="2"/>
        <v>92.52</v>
      </c>
      <c r="K20" s="67">
        <f t="shared" si="3"/>
        <v>614.3739999999999</v>
      </c>
      <c r="L20" s="202"/>
    </row>
    <row r="21" spans="1:12" s="66" customFormat="1" ht="19.5" customHeight="1">
      <c r="A21" s="17">
        <v>17</v>
      </c>
      <c r="B21" s="2" t="s">
        <v>775</v>
      </c>
      <c r="C21" s="2">
        <v>671</v>
      </c>
      <c r="D21" s="96">
        <v>120</v>
      </c>
      <c r="E21" s="17">
        <v>1668</v>
      </c>
      <c r="F21" s="17">
        <v>156</v>
      </c>
      <c r="G21" s="2">
        <f t="shared" si="4"/>
        <v>997</v>
      </c>
      <c r="H21" s="2">
        <f t="shared" si="0"/>
        <v>36</v>
      </c>
      <c r="I21" s="67">
        <f t="shared" si="1"/>
        <v>587.233</v>
      </c>
      <c r="J21" s="67">
        <f t="shared" si="2"/>
        <v>92.52</v>
      </c>
      <c r="K21" s="67">
        <f t="shared" si="3"/>
        <v>679.7529999999999</v>
      </c>
      <c r="L21" s="202"/>
    </row>
    <row r="22" spans="1:12" s="66" customFormat="1" ht="19.5" customHeight="1">
      <c r="A22" s="17">
        <v>18</v>
      </c>
      <c r="B22" s="2" t="s">
        <v>776</v>
      </c>
      <c r="C22" s="2">
        <v>3729</v>
      </c>
      <c r="D22" s="96">
        <v>658</v>
      </c>
      <c r="E22" s="17">
        <v>4941</v>
      </c>
      <c r="F22" s="17">
        <v>694</v>
      </c>
      <c r="G22" s="2">
        <f t="shared" si="4"/>
        <v>1212</v>
      </c>
      <c r="H22" s="2">
        <f t="shared" si="0"/>
        <v>36</v>
      </c>
      <c r="I22" s="67">
        <f t="shared" si="1"/>
        <v>713.8679999999999</v>
      </c>
      <c r="J22" s="67">
        <f t="shared" si="2"/>
        <v>92.52</v>
      </c>
      <c r="K22" s="67">
        <f t="shared" si="3"/>
        <v>806.3879999999999</v>
      </c>
      <c r="L22" s="203"/>
    </row>
    <row r="23" spans="1:12" s="66" customFormat="1" ht="19.5" customHeight="1">
      <c r="A23" s="17">
        <v>19</v>
      </c>
      <c r="B23" s="2" t="s">
        <v>777</v>
      </c>
      <c r="C23" s="2">
        <v>6929</v>
      </c>
      <c r="D23" s="96">
        <v>437</v>
      </c>
      <c r="E23" s="17">
        <v>7405</v>
      </c>
      <c r="F23" s="17">
        <v>473</v>
      </c>
      <c r="G23" s="2">
        <f t="shared" si="4"/>
        <v>476</v>
      </c>
      <c r="H23" s="2">
        <f t="shared" si="0"/>
        <v>36</v>
      </c>
      <c r="I23" s="67">
        <f t="shared" si="1"/>
        <v>280.364</v>
      </c>
      <c r="J23" s="67">
        <f t="shared" si="2"/>
        <v>92.52</v>
      </c>
      <c r="K23" s="67">
        <f t="shared" si="3"/>
        <v>372.88399999999996</v>
      </c>
      <c r="L23" s="201" t="s">
        <v>65</v>
      </c>
    </row>
    <row r="24" spans="1:12" s="66" customFormat="1" ht="19.5" customHeight="1">
      <c r="A24" s="17">
        <v>20</v>
      </c>
      <c r="B24" s="2" t="s">
        <v>778</v>
      </c>
      <c r="C24" s="2">
        <v>2145</v>
      </c>
      <c r="D24" s="96">
        <v>27</v>
      </c>
      <c r="E24" s="17">
        <v>2206</v>
      </c>
      <c r="F24" s="17">
        <v>30</v>
      </c>
      <c r="G24" s="2">
        <f t="shared" si="4"/>
        <v>61</v>
      </c>
      <c r="H24" s="2">
        <f t="shared" si="0"/>
        <v>3</v>
      </c>
      <c r="I24" s="67">
        <f t="shared" si="1"/>
        <v>35.928999999999995</v>
      </c>
      <c r="J24" s="67">
        <f t="shared" si="2"/>
        <v>7.709999999999999</v>
      </c>
      <c r="K24" s="67">
        <f t="shared" si="3"/>
        <v>43.638999999999996</v>
      </c>
      <c r="L24" s="202"/>
    </row>
    <row r="25" spans="1:12" s="66" customFormat="1" ht="19.5" customHeight="1">
      <c r="A25" s="17">
        <v>21</v>
      </c>
      <c r="B25" s="2" t="s">
        <v>779</v>
      </c>
      <c r="C25" s="2">
        <v>793</v>
      </c>
      <c r="D25" s="96">
        <v>4107</v>
      </c>
      <c r="E25" s="17">
        <v>1911</v>
      </c>
      <c r="F25" s="17">
        <v>4161</v>
      </c>
      <c r="G25" s="2">
        <f t="shared" si="4"/>
        <v>1118</v>
      </c>
      <c r="H25" s="2">
        <f t="shared" si="0"/>
        <v>54</v>
      </c>
      <c r="I25" s="67">
        <f t="shared" si="1"/>
        <v>658.502</v>
      </c>
      <c r="J25" s="67">
        <f t="shared" si="2"/>
        <v>138.78</v>
      </c>
      <c r="K25" s="67">
        <f t="shared" si="3"/>
        <v>797.2819999999999</v>
      </c>
      <c r="L25" s="202"/>
    </row>
    <row r="26" spans="1:12" s="66" customFormat="1" ht="19.5" customHeight="1">
      <c r="A26" s="17">
        <v>22</v>
      </c>
      <c r="B26" s="2" t="s">
        <v>780</v>
      </c>
      <c r="C26" s="2">
        <v>8892</v>
      </c>
      <c r="D26" s="96">
        <v>488</v>
      </c>
      <c r="E26" s="17">
        <v>8978</v>
      </c>
      <c r="F26" s="17">
        <v>491</v>
      </c>
      <c r="G26" s="2">
        <f t="shared" si="4"/>
        <v>86</v>
      </c>
      <c r="H26" s="2">
        <f t="shared" si="0"/>
        <v>3</v>
      </c>
      <c r="I26" s="67">
        <f t="shared" si="1"/>
        <v>50.653999999999996</v>
      </c>
      <c r="J26" s="67">
        <f t="shared" si="2"/>
        <v>7.709999999999999</v>
      </c>
      <c r="K26" s="67">
        <f t="shared" si="3"/>
        <v>58.364</v>
      </c>
      <c r="L26" s="202"/>
    </row>
    <row r="27" spans="1:12" s="66" customFormat="1" ht="19.5" customHeight="1">
      <c r="A27" s="17">
        <v>23</v>
      </c>
      <c r="B27" s="2" t="s">
        <v>781</v>
      </c>
      <c r="C27" s="2">
        <v>3638</v>
      </c>
      <c r="D27" s="96">
        <v>3140</v>
      </c>
      <c r="E27" s="17">
        <v>3863</v>
      </c>
      <c r="F27" s="17">
        <v>3146</v>
      </c>
      <c r="G27" s="2">
        <f t="shared" si="4"/>
        <v>225</v>
      </c>
      <c r="H27" s="2">
        <f t="shared" si="0"/>
        <v>6</v>
      </c>
      <c r="I27" s="67">
        <f t="shared" si="1"/>
        <v>132.525</v>
      </c>
      <c r="J27" s="67">
        <f t="shared" si="2"/>
        <v>15.419999999999998</v>
      </c>
      <c r="K27" s="67">
        <f t="shared" si="3"/>
        <v>147.945</v>
      </c>
      <c r="L27" s="202"/>
    </row>
    <row r="28" spans="1:12" s="66" customFormat="1" ht="19.5" customHeight="1">
      <c r="A28" s="17">
        <v>24</v>
      </c>
      <c r="B28" s="2" t="s">
        <v>782</v>
      </c>
      <c r="C28" s="2">
        <v>1039</v>
      </c>
      <c r="D28" s="96">
        <v>1141</v>
      </c>
      <c r="E28" s="17">
        <v>1176</v>
      </c>
      <c r="F28" s="17">
        <v>1171</v>
      </c>
      <c r="G28" s="2">
        <f t="shared" si="4"/>
        <v>137</v>
      </c>
      <c r="H28" s="2">
        <f t="shared" si="0"/>
        <v>30</v>
      </c>
      <c r="I28" s="67">
        <f t="shared" si="1"/>
        <v>80.693</v>
      </c>
      <c r="J28" s="67">
        <f t="shared" si="2"/>
        <v>77.1</v>
      </c>
      <c r="K28" s="67">
        <f t="shared" si="3"/>
        <v>157.793</v>
      </c>
      <c r="L28" s="202"/>
    </row>
    <row r="29" spans="1:12" s="66" customFormat="1" ht="19.5" customHeight="1">
      <c r="A29" s="17">
        <v>25</v>
      </c>
      <c r="B29" s="2" t="s">
        <v>783</v>
      </c>
      <c r="C29" s="2">
        <v>9361</v>
      </c>
      <c r="D29" s="96">
        <v>2440</v>
      </c>
      <c r="E29" s="17">
        <v>9845</v>
      </c>
      <c r="F29" s="17">
        <v>2476</v>
      </c>
      <c r="G29" s="2">
        <f t="shared" si="4"/>
        <v>484</v>
      </c>
      <c r="H29" s="2">
        <f t="shared" si="0"/>
        <v>36</v>
      </c>
      <c r="I29" s="67">
        <f t="shared" si="1"/>
        <v>285.07599999999996</v>
      </c>
      <c r="J29" s="67">
        <f t="shared" si="2"/>
        <v>92.52</v>
      </c>
      <c r="K29" s="67">
        <f t="shared" si="3"/>
        <v>377.59599999999995</v>
      </c>
      <c r="L29" s="202"/>
    </row>
    <row r="30" spans="1:12" s="66" customFormat="1" ht="19.5" customHeight="1">
      <c r="A30" s="17">
        <v>26</v>
      </c>
      <c r="B30" s="2" t="s">
        <v>784</v>
      </c>
      <c r="C30" s="2">
        <v>798</v>
      </c>
      <c r="D30" s="96">
        <v>164</v>
      </c>
      <c r="E30" s="17">
        <v>1298</v>
      </c>
      <c r="F30" s="17">
        <v>200</v>
      </c>
      <c r="G30" s="2">
        <f t="shared" si="4"/>
        <v>500</v>
      </c>
      <c r="H30" s="2">
        <f t="shared" si="0"/>
        <v>36</v>
      </c>
      <c r="I30" s="67">
        <f t="shared" si="1"/>
        <v>294.5</v>
      </c>
      <c r="J30" s="67">
        <f t="shared" si="2"/>
        <v>92.52</v>
      </c>
      <c r="K30" s="67">
        <f t="shared" si="3"/>
        <v>387.02</v>
      </c>
      <c r="L30" s="202"/>
    </row>
    <row r="31" spans="1:12" s="66" customFormat="1" ht="19.5" customHeight="1">
      <c r="A31" s="17">
        <v>27</v>
      </c>
      <c r="B31" s="2" t="s">
        <v>785</v>
      </c>
      <c r="C31" s="2">
        <v>8454</v>
      </c>
      <c r="D31" s="96">
        <v>162</v>
      </c>
      <c r="E31" s="17">
        <v>8692</v>
      </c>
      <c r="F31" s="17">
        <v>168</v>
      </c>
      <c r="G31" s="2">
        <f t="shared" si="4"/>
        <v>238</v>
      </c>
      <c r="H31" s="2">
        <f t="shared" si="0"/>
        <v>6</v>
      </c>
      <c r="I31" s="67">
        <f t="shared" si="1"/>
        <v>140.182</v>
      </c>
      <c r="J31" s="67">
        <f t="shared" si="2"/>
        <v>15.419999999999998</v>
      </c>
      <c r="K31" s="67">
        <f t="shared" si="3"/>
        <v>155.60199999999998</v>
      </c>
      <c r="L31" s="202"/>
    </row>
    <row r="32" spans="1:12" s="66" customFormat="1" ht="19.5" customHeight="1">
      <c r="A32" s="17">
        <v>28</v>
      </c>
      <c r="B32" s="2" t="s">
        <v>786</v>
      </c>
      <c r="C32" s="2">
        <v>2640</v>
      </c>
      <c r="D32" s="96">
        <v>1117</v>
      </c>
      <c r="E32" s="17">
        <v>3557</v>
      </c>
      <c r="F32" s="17">
        <v>1153</v>
      </c>
      <c r="G32" s="2">
        <f t="shared" si="4"/>
        <v>917</v>
      </c>
      <c r="H32" s="2">
        <f t="shared" si="0"/>
        <v>36</v>
      </c>
      <c r="I32" s="67">
        <f t="shared" si="1"/>
        <v>540.1129999999999</v>
      </c>
      <c r="J32" s="67">
        <f t="shared" si="2"/>
        <v>92.52</v>
      </c>
      <c r="K32" s="67">
        <f t="shared" si="3"/>
        <v>632.6329999999999</v>
      </c>
      <c r="L32" s="202"/>
    </row>
    <row r="33" spans="1:12" s="66" customFormat="1" ht="19.5" customHeight="1">
      <c r="A33" s="17">
        <v>29</v>
      </c>
      <c r="B33" s="2" t="s">
        <v>787</v>
      </c>
      <c r="C33" s="2">
        <v>5596</v>
      </c>
      <c r="D33" s="96">
        <v>208</v>
      </c>
      <c r="E33" s="17">
        <v>6085</v>
      </c>
      <c r="F33" s="17">
        <v>235</v>
      </c>
      <c r="G33" s="2">
        <f t="shared" si="4"/>
        <v>489</v>
      </c>
      <c r="H33" s="2">
        <f t="shared" si="0"/>
        <v>27</v>
      </c>
      <c r="I33" s="67">
        <f t="shared" si="1"/>
        <v>288.02099999999996</v>
      </c>
      <c r="J33" s="67">
        <f t="shared" si="2"/>
        <v>69.39</v>
      </c>
      <c r="K33" s="67">
        <f t="shared" si="3"/>
        <v>357.41099999999994</v>
      </c>
      <c r="L33" s="202"/>
    </row>
    <row r="34" spans="1:12" s="66" customFormat="1" ht="19.5" customHeight="1">
      <c r="A34" s="17">
        <v>30</v>
      </c>
      <c r="B34" s="2" t="s">
        <v>788</v>
      </c>
      <c r="C34" s="2">
        <v>1976</v>
      </c>
      <c r="D34" s="96">
        <v>455</v>
      </c>
      <c r="E34" s="17">
        <v>2023</v>
      </c>
      <c r="F34" s="17">
        <v>566</v>
      </c>
      <c r="G34" s="2">
        <f t="shared" si="4"/>
        <v>47</v>
      </c>
      <c r="H34" s="2">
        <f t="shared" si="0"/>
        <v>111</v>
      </c>
      <c r="I34" s="67">
        <f t="shared" si="1"/>
        <v>27.683</v>
      </c>
      <c r="J34" s="67">
        <f t="shared" si="2"/>
        <v>285.27</v>
      </c>
      <c r="K34" s="67">
        <f t="shared" si="3"/>
        <v>312.953</v>
      </c>
      <c r="L34" s="202"/>
    </row>
    <row r="35" spans="1:12" s="66" customFormat="1" ht="19.5" customHeight="1">
      <c r="A35" s="17">
        <v>31</v>
      </c>
      <c r="B35" s="2" t="s">
        <v>789</v>
      </c>
      <c r="C35" s="2">
        <v>4807</v>
      </c>
      <c r="D35" s="96">
        <v>88</v>
      </c>
      <c r="E35" s="17">
        <v>6357</v>
      </c>
      <c r="F35" s="17">
        <v>125</v>
      </c>
      <c r="G35" s="2">
        <f t="shared" si="4"/>
        <v>1550</v>
      </c>
      <c r="H35" s="2">
        <f t="shared" si="0"/>
        <v>37</v>
      </c>
      <c r="I35" s="67">
        <f t="shared" si="1"/>
        <v>912.9499999999999</v>
      </c>
      <c r="J35" s="67">
        <f t="shared" si="2"/>
        <v>95.08999999999999</v>
      </c>
      <c r="K35" s="67">
        <f t="shared" si="3"/>
        <v>1008.04</v>
      </c>
      <c r="L35" s="202"/>
    </row>
    <row r="36" spans="1:12" s="66" customFormat="1" ht="19.5" customHeight="1">
      <c r="A36" s="17">
        <v>32</v>
      </c>
      <c r="B36" s="2" t="s">
        <v>790</v>
      </c>
      <c r="C36" s="2">
        <v>4337</v>
      </c>
      <c r="D36" s="96">
        <v>309</v>
      </c>
      <c r="E36" s="17">
        <v>5373</v>
      </c>
      <c r="F36" s="17">
        <v>368</v>
      </c>
      <c r="G36" s="2">
        <f t="shared" si="4"/>
        <v>1036</v>
      </c>
      <c r="H36" s="2">
        <f t="shared" si="0"/>
        <v>59</v>
      </c>
      <c r="I36" s="67">
        <f t="shared" si="1"/>
        <v>610.204</v>
      </c>
      <c r="J36" s="67">
        <f t="shared" si="2"/>
        <v>151.63</v>
      </c>
      <c r="K36" s="67">
        <f t="shared" si="3"/>
        <v>761.834</v>
      </c>
      <c r="L36" s="202"/>
    </row>
    <row r="37" spans="1:12" s="66" customFormat="1" ht="19.5" customHeight="1">
      <c r="A37" s="17">
        <v>33</v>
      </c>
      <c r="B37" s="2" t="s">
        <v>791</v>
      </c>
      <c r="C37" s="2">
        <v>3632</v>
      </c>
      <c r="D37" s="96">
        <v>147</v>
      </c>
      <c r="E37" s="17">
        <v>4317</v>
      </c>
      <c r="F37" s="17">
        <v>165</v>
      </c>
      <c r="G37" s="2">
        <f t="shared" si="4"/>
        <v>685</v>
      </c>
      <c r="H37" s="2">
        <f t="shared" si="0"/>
        <v>18</v>
      </c>
      <c r="I37" s="67">
        <f t="shared" si="1"/>
        <v>403.465</v>
      </c>
      <c r="J37" s="67">
        <f t="shared" si="2"/>
        <v>46.26</v>
      </c>
      <c r="K37" s="67">
        <f t="shared" si="3"/>
        <v>449.72499999999997</v>
      </c>
      <c r="L37" s="202"/>
    </row>
    <row r="38" spans="1:12" s="66" customFormat="1" ht="19.5" customHeight="1">
      <c r="A38" s="17">
        <v>34</v>
      </c>
      <c r="B38" s="2" t="s">
        <v>792</v>
      </c>
      <c r="C38" s="2">
        <v>3471</v>
      </c>
      <c r="D38" s="96">
        <v>175</v>
      </c>
      <c r="E38" s="17">
        <v>4005</v>
      </c>
      <c r="F38" s="17">
        <v>204</v>
      </c>
      <c r="G38" s="2">
        <f t="shared" si="4"/>
        <v>534</v>
      </c>
      <c r="H38" s="2">
        <f t="shared" si="0"/>
        <v>29</v>
      </c>
      <c r="I38" s="67">
        <f t="shared" si="1"/>
        <v>314.526</v>
      </c>
      <c r="J38" s="67">
        <f t="shared" si="2"/>
        <v>74.53</v>
      </c>
      <c r="K38" s="67">
        <f t="shared" si="3"/>
        <v>389.05600000000004</v>
      </c>
      <c r="L38" s="202"/>
    </row>
    <row r="39" spans="1:12" s="66" customFormat="1" ht="19.5" customHeight="1">
      <c r="A39" s="17">
        <v>35</v>
      </c>
      <c r="B39" s="2" t="s">
        <v>793</v>
      </c>
      <c r="C39" s="2">
        <v>1075</v>
      </c>
      <c r="D39" s="96">
        <v>79</v>
      </c>
      <c r="E39" s="17">
        <v>1748</v>
      </c>
      <c r="F39" s="17">
        <v>109</v>
      </c>
      <c r="G39" s="2">
        <f t="shared" si="4"/>
        <v>673</v>
      </c>
      <c r="H39" s="2">
        <f t="shared" si="0"/>
        <v>30</v>
      </c>
      <c r="I39" s="67">
        <f t="shared" si="1"/>
        <v>396.397</v>
      </c>
      <c r="J39" s="67">
        <f t="shared" si="2"/>
        <v>77.1</v>
      </c>
      <c r="K39" s="67">
        <f t="shared" si="3"/>
        <v>473.49699999999996</v>
      </c>
      <c r="L39" s="202"/>
    </row>
    <row r="40" spans="1:12" s="66" customFormat="1" ht="19.5" customHeight="1">
      <c r="A40" s="17">
        <v>36</v>
      </c>
      <c r="B40" s="2" t="s">
        <v>794</v>
      </c>
      <c r="C40" s="2">
        <v>3270</v>
      </c>
      <c r="D40" s="96">
        <v>319</v>
      </c>
      <c r="E40" s="17">
        <v>3967</v>
      </c>
      <c r="F40" s="17">
        <v>377</v>
      </c>
      <c r="G40" s="2">
        <f t="shared" si="4"/>
        <v>697</v>
      </c>
      <c r="H40" s="2">
        <f t="shared" si="0"/>
        <v>58</v>
      </c>
      <c r="I40" s="67">
        <f t="shared" si="1"/>
        <v>410.53299999999996</v>
      </c>
      <c r="J40" s="67">
        <f t="shared" si="2"/>
        <v>149.06</v>
      </c>
      <c r="K40" s="67">
        <f t="shared" si="3"/>
        <v>559.593</v>
      </c>
      <c r="L40" s="203"/>
    </row>
    <row r="41" spans="1:12" s="66" customFormat="1" ht="19.5" customHeight="1">
      <c r="A41" s="17">
        <v>37</v>
      </c>
      <c r="B41" s="2" t="s">
        <v>795</v>
      </c>
      <c r="C41" s="2">
        <v>853</v>
      </c>
      <c r="D41" s="96">
        <v>267</v>
      </c>
      <c r="E41" s="17">
        <v>1934</v>
      </c>
      <c r="F41" s="17">
        <v>324</v>
      </c>
      <c r="G41" s="2">
        <f t="shared" si="4"/>
        <v>1081</v>
      </c>
      <c r="H41" s="2">
        <f t="shared" si="0"/>
        <v>57</v>
      </c>
      <c r="I41" s="67">
        <f t="shared" si="1"/>
        <v>636.709</v>
      </c>
      <c r="J41" s="67">
        <f t="shared" si="2"/>
        <v>146.48999999999998</v>
      </c>
      <c r="K41" s="67">
        <f t="shared" si="3"/>
        <v>783.199</v>
      </c>
      <c r="L41" s="201" t="s">
        <v>65</v>
      </c>
    </row>
    <row r="42" spans="1:12" s="66" customFormat="1" ht="19.5" customHeight="1">
      <c r="A42" s="17">
        <v>38</v>
      </c>
      <c r="B42" s="2" t="s">
        <v>796</v>
      </c>
      <c r="C42" s="2">
        <v>1732</v>
      </c>
      <c r="D42" s="96">
        <v>227</v>
      </c>
      <c r="E42" s="17">
        <v>2853</v>
      </c>
      <c r="F42" s="17">
        <v>266</v>
      </c>
      <c r="G42" s="2">
        <f t="shared" si="4"/>
        <v>1121</v>
      </c>
      <c r="H42" s="2">
        <f t="shared" si="0"/>
        <v>39</v>
      </c>
      <c r="I42" s="67">
        <f t="shared" si="1"/>
        <v>660.269</v>
      </c>
      <c r="J42" s="67">
        <f t="shared" si="2"/>
        <v>100.22999999999999</v>
      </c>
      <c r="K42" s="67">
        <f t="shared" si="3"/>
        <v>760.499</v>
      </c>
      <c r="L42" s="202"/>
    </row>
    <row r="43" spans="1:12" s="118" customFormat="1" ht="19.5" customHeight="1">
      <c r="A43" s="91">
        <v>39</v>
      </c>
      <c r="B43" s="127" t="s">
        <v>1692</v>
      </c>
      <c r="C43" s="127">
        <v>1094</v>
      </c>
      <c r="D43" s="128">
        <v>216</v>
      </c>
      <c r="E43" s="91">
        <v>1763</v>
      </c>
      <c r="F43" s="91">
        <v>245</v>
      </c>
      <c r="G43" s="127">
        <f t="shared" si="4"/>
        <v>669</v>
      </c>
      <c r="H43" s="127">
        <f t="shared" si="0"/>
        <v>29</v>
      </c>
      <c r="I43" s="129">
        <f t="shared" si="1"/>
        <v>394.041</v>
      </c>
      <c r="J43" s="129">
        <f t="shared" si="2"/>
        <v>74.53</v>
      </c>
      <c r="K43" s="129">
        <f t="shared" si="3"/>
        <v>468.571</v>
      </c>
      <c r="L43" s="202"/>
    </row>
    <row r="44" spans="1:12" s="66" customFormat="1" ht="19.5" customHeight="1">
      <c r="A44" s="17">
        <v>40</v>
      </c>
      <c r="B44" s="2" t="s">
        <v>797</v>
      </c>
      <c r="C44" s="2">
        <v>509</v>
      </c>
      <c r="D44" s="96">
        <v>316</v>
      </c>
      <c r="E44" s="17">
        <v>836</v>
      </c>
      <c r="F44" s="17">
        <v>345</v>
      </c>
      <c r="G44" s="2">
        <f t="shared" si="4"/>
        <v>327</v>
      </c>
      <c r="H44" s="2">
        <f t="shared" si="0"/>
        <v>29</v>
      </c>
      <c r="I44" s="67">
        <f t="shared" si="1"/>
        <v>192.60299999999998</v>
      </c>
      <c r="J44" s="67">
        <f t="shared" si="2"/>
        <v>74.53</v>
      </c>
      <c r="K44" s="67">
        <f t="shared" si="3"/>
        <v>267.133</v>
      </c>
      <c r="L44" s="202"/>
    </row>
    <row r="45" spans="1:12" s="66" customFormat="1" ht="19.5" customHeight="1">
      <c r="A45" s="17">
        <v>41</v>
      </c>
      <c r="B45" s="2" t="s">
        <v>798</v>
      </c>
      <c r="C45" s="2">
        <v>3213</v>
      </c>
      <c r="D45" s="96">
        <v>1627</v>
      </c>
      <c r="E45" s="17">
        <v>4663</v>
      </c>
      <c r="F45" s="17">
        <v>1663</v>
      </c>
      <c r="G45" s="2">
        <f t="shared" si="4"/>
        <v>1450</v>
      </c>
      <c r="H45" s="2">
        <f t="shared" si="0"/>
        <v>36</v>
      </c>
      <c r="I45" s="67">
        <f t="shared" si="1"/>
        <v>854.05</v>
      </c>
      <c r="J45" s="67">
        <f t="shared" si="2"/>
        <v>92.52</v>
      </c>
      <c r="K45" s="67">
        <f t="shared" si="3"/>
        <v>946.5699999999999</v>
      </c>
      <c r="L45" s="202"/>
    </row>
    <row r="46" spans="1:12" s="66" customFormat="1" ht="19.5" customHeight="1">
      <c r="A46" s="17">
        <v>42</v>
      </c>
      <c r="B46" s="2" t="s">
        <v>799</v>
      </c>
      <c r="C46" s="2">
        <v>6539</v>
      </c>
      <c r="D46" s="96">
        <v>2037</v>
      </c>
      <c r="E46" s="17">
        <v>8324</v>
      </c>
      <c r="F46" s="17">
        <v>2073</v>
      </c>
      <c r="G46" s="2">
        <f t="shared" si="4"/>
        <v>1785</v>
      </c>
      <c r="H46" s="2">
        <f t="shared" si="0"/>
        <v>36</v>
      </c>
      <c r="I46" s="67">
        <f t="shared" si="1"/>
        <v>1051.365</v>
      </c>
      <c r="J46" s="67">
        <f t="shared" si="2"/>
        <v>92.52</v>
      </c>
      <c r="K46" s="67">
        <f t="shared" si="3"/>
        <v>1143.885</v>
      </c>
      <c r="L46" s="202"/>
    </row>
    <row r="47" spans="1:12" s="66" customFormat="1" ht="19.5" customHeight="1">
      <c r="A47" s="17">
        <v>43</v>
      </c>
      <c r="B47" s="2" t="s">
        <v>800</v>
      </c>
      <c r="C47" s="2">
        <v>5893</v>
      </c>
      <c r="D47" s="96">
        <v>1182</v>
      </c>
      <c r="E47" s="17">
        <v>6584</v>
      </c>
      <c r="F47" s="17">
        <v>1218</v>
      </c>
      <c r="G47" s="2">
        <f t="shared" si="4"/>
        <v>691</v>
      </c>
      <c r="H47" s="2">
        <f t="shared" si="0"/>
        <v>36</v>
      </c>
      <c r="I47" s="67">
        <f t="shared" si="1"/>
        <v>406.99899999999997</v>
      </c>
      <c r="J47" s="67">
        <f t="shared" si="2"/>
        <v>92.52</v>
      </c>
      <c r="K47" s="67">
        <f t="shared" si="3"/>
        <v>499.51899999999995</v>
      </c>
      <c r="L47" s="202"/>
    </row>
    <row r="48" spans="1:12" s="66" customFormat="1" ht="19.5" customHeight="1">
      <c r="A48" s="17">
        <v>44</v>
      </c>
      <c r="B48" s="2" t="s">
        <v>801</v>
      </c>
      <c r="C48" s="2">
        <v>3175</v>
      </c>
      <c r="D48" s="96">
        <v>427</v>
      </c>
      <c r="E48" s="17">
        <v>4153</v>
      </c>
      <c r="F48" s="17">
        <v>481</v>
      </c>
      <c r="G48" s="2">
        <f t="shared" si="4"/>
        <v>978</v>
      </c>
      <c r="H48" s="2">
        <f t="shared" si="0"/>
        <v>54</v>
      </c>
      <c r="I48" s="67">
        <f t="shared" si="1"/>
        <v>576.0419999999999</v>
      </c>
      <c r="J48" s="67">
        <f t="shared" si="2"/>
        <v>138.78</v>
      </c>
      <c r="K48" s="67">
        <f t="shared" si="3"/>
        <v>714.8219999999999</v>
      </c>
      <c r="L48" s="202"/>
    </row>
    <row r="49" spans="1:12" s="66" customFormat="1" ht="19.5" customHeight="1">
      <c r="A49" s="17">
        <v>45</v>
      </c>
      <c r="B49" s="2" t="s">
        <v>802</v>
      </c>
      <c r="C49" s="2">
        <v>3377</v>
      </c>
      <c r="D49" s="96">
        <v>204</v>
      </c>
      <c r="E49" s="17">
        <v>6454</v>
      </c>
      <c r="F49" s="17">
        <v>240</v>
      </c>
      <c r="G49" s="2">
        <f t="shared" si="4"/>
        <v>3077</v>
      </c>
      <c r="H49" s="2">
        <f t="shared" si="0"/>
        <v>36</v>
      </c>
      <c r="I49" s="67">
        <f t="shared" si="1"/>
        <v>1812.3529999999998</v>
      </c>
      <c r="J49" s="67">
        <f t="shared" si="2"/>
        <v>92.52</v>
      </c>
      <c r="K49" s="67">
        <f t="shared" si="3"/>
        <v>1904.8729999999998</v>
      </c>
      <c r="L49" s="202"/>
    </row>
    <row r="50" spans="1:12" s="66" customFormat="1" ht="19.5" customHeight="1">
      <c r="A50" s="17">
        <v>46</v>
      </c>
      <c r="B50" s="2" t="s">
        <v>803</v>
      </c>
      <c r="C50" s="2">
        <v>3204</v>
      </c>
      <c r="D50" s="96">
        <v>333</v>
      </c>
      <c r="E50" s="17">
        <v>3321</v>
      </c>
      <c r="F50" s="17">
        <v>336</v>
      </c>
      <c r="G50" s="2">
        <f t="shared" si="4"/>
        <v>117</v>
      </c>
      <c r="H50" s="2">
        <f t="shared" si="0"/>
        <v>3</v>
      </c>
      <c r="I50" s="67">
        <f t="shared" si="1"/>
        <v>68.913</v>
      </c>
      <c r="J50" s="67">
        <f t="shared" si="2"/>
        <v>7.709999999999999</v>
      </c>
      <c r="K50" s="67">
        <f t="shared" si="3"/>
        <v>76.62299999999999</v>
      </c>
      <c r="L50" s="202"/>
    </row>
    <row r="51" spans="1:12" s="66" customFormat="1" ht="19.5" customHeight="1">
      <c r="A51" s="17">
        <v>47</v>
      </c>
      <c r="B51" s="2" t="s">
        <v>804</v>
      </c>
      <c r="C51" s="2">
        <v>1710</v>
      </c>
      <c r="D51" s="96">
        <v>3067</v>
      </c>
      <c r="E51" s="17">
        <v>4812</v>
      </c>
      <c r="F51" s="17">
        <v>3121</v>
      </c>
      <c r="G51" s="2">
        <f t="shared" si="4"/>
        <v>3102</v>
      </c>
      <c r="H51" s="2">
        <f t="shared" si="0"/>
        <v>54</v>
      </c>
      <c r="I51" s="67">
        <f t="shared" si="1"/>
        <v>1827.078</v>
      </c>
      <c r="J51" s="67">
        <f t="shared" si="2"/>
        <v>138.78</v>
      </c>
      <c r="K51" s="67">
        <f t="shared" si="3"/>
        <v>1965.858</v>
      </c>
      <c r="L51" s="202"/>
    </row>
    <row r="52" spans="1:12" s="66" customFormat="1" ht="19.5" customHeight="1">
      <c r="A52" s="17">
        <v>48</v>
      </c>
      <c r="B52" s="2" t="s">
        <v>805</v>
      </c>
      <c r="C52" s="2">
        <v>8924</v>
      </c>
      <c r="D52" s="96">
        <v>1342</v>
      </c>
      <c r="E52" s="17">
        <v>9933</v>
      </c>
      <c r="F52" s="17">
        <v>1396</v>
      </c>
      <c r="G52" s="2">
        <f t="shared" si="4"/>
        <v>1009</v>
      </c>
      <c r="H52" s="2">
        <f t="shared" si="0"/>
        <v>54</v>
      </c>
      <c r="I52" s="67">
        <f t="shared" si="1"/>
        <v>594.3009999999999</v>
      </c>
      <c r="J52" s="67">
        <f t="shared" si="2"/>
        <v>138.78</v>
      </c>
      <c r="K52" s="67">
        <f t="shared" si="3"/>
        <v>733.0809999999999</v>
      </c>
      <c r="L52" s="202"/>
    </row>
    <row r="53" spans="1:12" s="66" customFormat="1" ht="19.5" customHeight="1">
      <c r="A53" s="17">
        <v>49</v>
      </c>
      <c r="B53" s="2" t="s">
        <v>806</v>
      </c>
      <c r="C53" s="2">
        <v>4876</v>
      </c>
      <c r="D53" s="96">
        <v>1338</v>
      </c>
      <c r="E53" s="17">
        <v>5960</v>
      </c>
      <c r="F53" s="17">
        <v>1374</v>
      </c>
      <c r="G53" s="2">
        <f t="shared" si="4"/>
        <v>1084</v>
      </c>
      <c r="H53" s="2">
        <f t="shared" si="0"/>
        <v>36</v>
      </c>
      <c r="I53" s="67">
        <f t="shared" si="1"/>
        <v>638.476</v>
      </c>
      <c r="J53" s="67">
        <f t="shared" si="2"/>
        <v>92.52</v>
      </c>
      <c r="K53" s="67">
        <f t="shared" si="3"/>
        <v>730.996</v>
      </c>
      <c r="L53" s="202"/>
    </row>
    <row r="54" spans="1:12" s="66" customFormat="1" ht="19.5" customHeight="1">
      <c r="A54" s="17">
        <v>50</v>
      </c>
      <c r="B54" s="2" t="s">
        <v>807</v>
      </c>
      <c r="C54" s="2">
        <v>8827</v>
      </c>
      <c r="D54" s="96">
        <v>682</v>
      </c>
      <c r="E54" s="17">
        <v>1283</v>
      </c>
      <c r="F54" s="17">
        <v>718</v>
      </c>
      <c r="G54" s="2">
        <v>2456</v>
      </c>
      <c r="H54" s="2">
        <f t="shared" si="0"/>
        <v>36</v>
      </c>
      <c r="I54" s="67">
        <f t="shared" si="1"/>
        <v>1446.5839999999998</v>
      </c>
      <c r="J54" s="67">
        <f t="shared" si="2"/>
        <v>92.52</v>
      </c>
      <c r="K54" s="67">
        <f t="shared" si="3"/>
        <v>1539.1039999999998</v>
      </c>
      <c r="L54" s="202"/>
    </row>
    <row r="55" spans="1:12" s="66" customFormat="1" ht="19.5" customHeight="1">
      <c r="A55" s="17">
        <v>51</v>
      </c>
      <c r="B55" s="2" t="s">
        <v>808</v>
      </c>
      <c r="C55" s="2">
        <v>7074</v>
      </c>
      <c r="D55" s="96">
        <v>1968</v>
      </c>
      <c r="E55" s="17">
        <v>7216</v>
      </c>
      <c r="F55" s="17">
        <v>1986</v>
      </c>
      <c r="G55" s="2">
        <f t="shared" si="4"/>
        <v>142</v>
      </c>
      <c r="H55" s="2">
        <f t="shared" si="0"/>
        <v>18</v>
      </c>
      <c r="I55" s="67">
        <f t="shared" si="1"/>
        <v>83.63799999999999</v>
      </c>
      <c r="J55" s="67">
        <f t="shared" si="2"/>
        <v>46.26</v>
      </c>
      <c r="K55" s="67">
        <f t="shared" si="3"/>
        <v>129.898</v>
      </c>
      <c r="L55" s="202"/>
    </row>
    <row r="56" spans="1:12" s="66" customFormat="1" ht="19.5" customHeight="1">
      <c r="A56" s="17">
        <v>52</v>
      </c>
      <c r="B56" s="2" t="s">
        <v>809</v>
      </c>
      <c r="C56" s="2">
        <v>2662</v>
      </c>
      <c r="D56" s="96">
        <v>111</v>
      </c>
      <c r="E56" s="17">
        <v>3616</v>
      </c>
      <c r="F56" s="17">
        <v>147</v>
      </c>
      <c r="G56" s="2">
        <f t="shared" si="4"/>
        <v>954</v>
      </c>
      <c r="H56" s="2">
        <f t="shared" si="0"/>
        <v>36</v>
      </c>
      <c r="I56" s="67">
        <f t="shared" si="1"/>
        <v>561.906</v>
      </c>
      <c r="J56" s="67">
        <f t="shared" si="2"/>
        <v>92.52</v>
      </c>
      <c r="K56" s="67">
        <f t="shared" si="3"/>
        <v>654.4259999999999</v>
      </c>
      <c r="L56" s="202"/>
    </row>
    <row r="57" spans="1:12" s="66" customFormat="1" ht="19.5" customHeight="1">
      <c r="A57" s="17">
        <v>53</v>
      </c>
      <c r="B57" s="2" t="s">
        <v>810</v>
      </c>
      <c r="C57" s="2">
        <v>8728</v>
      </c>
      <c r="D57" s="96">
        <v>1961</v>
      </c>
      <c r="E57" s="17">
        <v>67</v>
      </c>
      <c r="F57" s="17">
        <v>1997</v>
      </c>
      <c r="G57" s="2">
        <f>10000-8728+67</f>
        <v>1339</v>
      </c>
      <c r="H57" s="2">
        <f t="shared" si="0"/>
        <v>36</v>
      </c>
      <c r="I57" s="67">
        <f t="shared" si="1"/>
        <v>788.6709999999999</v>
      </c>
      <c r="J57" s="67">
        <f t="shared" si="2"/>
        <v>92.52</v>
      </c>
      <c r="K57" s="67">
        <f t="shared" si="3"/>
        <v>881.1909999999999</v>
      </c>
      <c r="L57" s="202"/>
    </row>
    <row r="58" spans="1:12" s="66" customFormat="1" ht="19.5" customHeight="1">
      <c r="A58" s="17">
        <v>54</v>
      </c>
      <c r="B58" s="2" t="s">
        <v>811</v>
      </c>
      <c r="C58" s="2">
        <v>2884</v>
      </c>
      <c r="D58" s="96">
        <v>836</v>
      </c>
      <c r="E58" s="17">
        <v>3859</v>
      </c>
      <c r="F58" s="17">
        <v>854</v>
      </c>
      <c r="G58" s="2">
        <f t="shared" si="4"/>
        <v>975</v>
      </c>
      <c r="H58" s="2">
        <f t="shared" si="0"/>
        <v>18</v>
      </c>
      <c r="I58" s="67">
        <f t="shared" si="1"/>
        <v>574.275</v>
      </c>
      <c r="J58" s="67">
        <f t="shared" si="2"/>
        <v>46.26</v>
      </c>
      <c r="K58" s="67">
        <f t="shared" si="3"/>
        <v>620.535</v>
      </c>
      <c r="L58" s="203"/>
    </row>
    <row r="59" spans="1:12" s="66" customFormat="1" ht="19.5" customHeight="1">
      <c r="A59" s="17">
        <v>55</v>
      </c>
      <c r="B59" s="2" t="s">
        <v>812</v>
      </c>
      <c r="C59" s="2">
        <v>6132</v>
      </c>
      <c r="D59" s="96">
        <v>842</v>
      </c>
      <c r="E59" s="17">
        <v>6533</v>
      </c>
      <c r="F59" s="17">
        <v>860</v>
      </c>
      <c r="G59" s="2">
        <f t="shared" si="4"/>
        <v>401</v>
      </c>
      <c r="H59" s="2">
        <f t="shared" si="0"/>
        <v>18</v>
      </c>
      <c r="I59" s="67">
        <f t="shared" si="1"/>
        <v>236.189</v>
      </c>
      <c r="J59" s="67">
        <f t="shared" si="2"/>
        <v>46.26</v>
      </c>
      <c r="K59" s="67">
        <f t="shared" si="3"/>
        <v>282.449</v>
      </c>
      <c r="L59" s="201" t="s">
        <v>65</v>
      </c>
    </row>
    <row r="60" spans="1:12" s="66" customFormat="1" ht="19.5" customHeight="1">
      <c r="A60" s="17">
        <v>56</v>
      </c>
      <c r="B60" s="2" t="s">
        <v>813</v>
      </c>
      <c r="C60" s="2">
        <v>4044</v>
      </c>
      <c r="D60" s="96">
        <v>1087</v>
      </c>
      <c r="E60" s="17">
        <v>5140</v>
      </c>
      <c r="F60" s="17">
        <v>1123</v>
      </c>
      <c r="G60" s="2">
        <f t="shared" si="4"/>
        <v>1096</v>
      </c>
      <c r="H60" s="2">
        <f t="shared" si="0"/>
        <v>36</v>
      </c>
      <c r="I60" s="67">
        <f t="shared" si="1"/>
        <v>645.544</v>
      </c>
      <c r="J60" s="67">
        <f t="shared" si="2"/>
        <v>92.52</v>
      </c>
      <c r="K60" s="67">
        <f t="shared" si="3"/>
        <v>738.064</v>
      </c>
      <c r="L60" s="202"/>
    </row>
    <row r="61" spans="1:12" s="66" customFormat="1" ht="19.5" customHeight="1">
      <c r="A61" s="17">
        <v>57</v>
      </c>
      <c r="B61" s="2" t="s">
        <v>814</v>
      </c>
      <c r="C61" s="2">
        <v>1410</v>
      </c>
      <c r="D61" s="96">
        <v>1587</v>
      </c>
      <c r="E61" s="17">
        <v>2194</v>
      </c>
      <c r="F61" s="17">
        <v>1623</v>
      </c>
      <c r="G61" s="2">
        <f t="shared" si="4"/>
        <v>784</v>
      </c>
      <c r="H61" s="2">
        <f t="shared" si="0"/>
        <v>36</v>
      </c>
      <c r="I61" s="67">
        <f t="shared" si="1"/>
        <v>461.77599999999995</v>
      </c>
      <c r="J61" s="67">
        <f t="shared" si="2"/>
        <v>92.52</v>
      </c>
      <c r="K61" s="67">
        <f t="shared" si="3"/>
        <v>554.2959999999999</v>
      </c>
      <c r="L61" s="202"/>
    </row>
    <row r="62" spans="1:12" s="66" customFormat="1" ht="19.5" customHeight="1">
      <c r="A62" s="17">
        <v>58</v>
      </c>
      <c r="B62" s="2" t="s">
        <v>815</v>
      </c>
      <c r="C62" s="2">
        <v>924</v>
      </c>
      <c r="D62" s="96">
        <v>1471</v>
      </c>
      <c r="E62" s="17">
        <v>1898</v>
      </c>
      <c r="F62" s="17">
        <v>1507</v>
      </c>
      <c r="G62" s="2">
        <f t="shared" si="4"/>
        <v>974</v>
      </c>
      <c r="H62" s="2">
        <f t="shared" si="0"/>
        <v>36</v>
      </c>
      <c r="I62" s="67">
        <f t="shared" si="1"/>
        <v>573.6859999999999</v>
      </c>
      <c r="J62" s="67">
        <f t="shared" si="2"/>
        <v>92.52</v>
      </c>
      <c r="K62" s="67">
        <f t="shared" si="3"/>
        <v>666.2059999999999</v>
      </c>
      <c r="L62" s="202"/>
    </row>
    <row r="63" spans="1:12" s="66" customFormat="1" ht="19.5" customHeight="1">
      <c r="A63" s="91">
        <v>59</v>
      </c>
      <c r="B63" s="127" t="s">
        <v>1548</v>
      </c>
      <c r="C63" s="127">
        <v>1313</v>
      </c>
      <c r="D63" s="128">
        <v>966</v>
      </c>
      <c r="E63" s="91">
        <v>1786</v>
      </c>
      <c r="F63" s="91">
        <v>1002</v>
      </c>
      <c r="G63" s="127">
        <f t="shared" si="4"/>
        <v>473</v>
      </c>
      <c r="H63" s="127">
        <f t="shared" si="0"/>
        <v>36</v>
      </c>
      <c r="I63" s="129">
        <f t="shared" si="1"/>
        <v>278.597</v>
      </c>
      <c r="J63" s="129">
        <f t="shared" si="2"/>
        <v>92.52</v>
      </c>
      <c r="K63" s="129">
        <f t="shared" si="3"/>
        <v>371.11699999999996</v>
      </c>
      <c r="L63" s="202"/>
    </row>
    <row r="64" spans="1:12" s="66" customFormat="1" ht="19.5" customHeight="1">
      <c r="A64" s="91">
        <v>60</v>
      </c>
      <c r="B64" s="127" t="s">
        <v>1549</v>
      </c>
      <c r="C64" s="127">
        <v>4438</v>
      </c>
      <c r="D64" s="128">
        <v>1591</v>
      </c>
      <c r="E64" s="91">
        <v>6524</v>
      </c>
      <c r="F64" s="91">
        <v>1627</v>
      </c>
      <c r="G64" s="127">
        <f t="shared" si="4"/>
        <v>2086</v>
      </c>
      <c r="H64" s="127">
        <f t="shared" si="0"/>
        <v>36</v>
      </c>
      <c r="I64" s="129">
        <f t="shared" si="1"/>
        <v>1228.654</v>
      </c>
      <c r="J64" s="129">
        <f t="shared" si="2"/>
        <v>92.52</v>
      </c>
      <c r="K64" s="129">
        <f t="shared" si="3"/>
        <v>1321.174</v>
      </c>
      <c r="L64" s="202"/>
    </row>
    <row r="65" spans="1:12" s="116" customFormat="1" ht="19.5" customHeight="1">
      <c r="A65" s="91">
        <v>61</v>
      </c>
      <c r="B65" s="127" t="s">
        <v>1550</v>
      </c>
      <c r="C65" s="127">
        <v>5966</v>
      </c>
      <c r="D65" s="128">
        <v>1122</v>
      </c>
      <c r="E65" s="91">
        <v>6886</v>
      </c>
      <c r="F65" s="91">
        <v>1158</v>
      </c>
      <c r="G65" s="127">
        <f t="shared" si="4"/>
        <v>920</v>
      </c>
      <c r="H65" s="127">
        <f t="shared" si="0"/>
        <v>36</v>
      </c>
      <c r="I65" s="129">
        <f t="shared" si="1"/>
        <v>541.88</v>
      </c>
      <c r="J65" s="129">
        <f t="shared" si="2"/>
        <v>92.52</v>
      </c>
      <c r="K65" s="129">
        <f t="shared" si="3"/>
        <v>634.4</v>
      </c>
      <c r="L65" s="202"/>
    </row>
    <row r="66" spans="1:12" s="66" customFormat="1" ht="19.5" customHeight="1">
      <c r="A66" s="91">
        <v>62</v>
      </c>
      <c r="B66" s="127" t="s">
        <v>1551</v>
      </c>
      <c r="C66" s="127">
        <v>156</v>
      </c>
      <c r="D66" s="128">
        <v>2099</v>
      </c>
      <c r="E66" s="91">
        <v>654</v>
      </c>
      <c r="F66" s="91">
        <v>2117</v>
      </c>
      <c r="G66" s="127">
        <f t="shared" si="4"/>
        <v>498</v>
      </c>
      <c r="H66" s="127">
        <f t="shared" si="0"/>
        <v>18</v>
      </c>
      <c r="I66" s="129">
        <f t="shared" si="1"/>
        <v>293.322</v>
      </c>
      <c r="J66" s="129">
        <f t="shared" si="2"/>
        <v>46.26</v>
      </c>
      <c r="K66" s="129">
        <f t="shared" si="3"/>
        <v>339.582</v>
      </c>
      <c r="L66" s="202"/>
    </row>
    <row r="67" spans="1:12" s="66" customFormat="1" ht="19.5" customHeight="1">
      <c r="A67" s="91">
        <v>63</v>
      </c>
      <c r="B67" s="127" t="s">
        <v>1552</v>
      </c>
      <c r="C67" s="127">
        <v>8484</v>
      </c>
      <c r="D67" s="128">
        <v>514</v>
      </c>
      <c r="E67" s="91">
        <v>40</v>
      </c>
      <c r="F67" s="91">
        <v>570</v>
      </c>
      <c r="G67" s="127">
        <f>10000-8484+40</f>
        <v>1556</v>
      </c>
      <c r="H67" s="127">
        <f t="shared" si="0"/>
        <v>56</v>
      </c>
      <c r="I67" s="129">
        <f t="shared" si="1"/>
        <v>916.4839999999999</v>
      </c>
      <c r="J67" s="129">
        <f t="shared" si="2"/>
        <v>143.92</v>
      </c>
      <c r="K67" s="129">
        <f t="shared" si="3"/>
        <v>1060.404</v>
      </c>
      <c r="L67" s="202"/>
    </row>
    <row r="68" spans="1:12" s="66" customFormat="1" ht="19.5" customHeight="1">
      <c r="A68" s="91">
        <v>64</v>
      </c>
      <c r="B68" s="127" t="s">
        <v>1553</v>
      </c>
      <c r="C68" s="127">
        <v>8013</v>
      </c>
      <c r="D68" s="128">
        <v>1671</v>
      </c>
      <c r="E68" s="91">
        <v>9267</v>
      </c>
      <c r="F68" s="91">
        <v>1725</v>
      </c>
      <c r="G68" s="127">
        <f t="shared" si="4"/>
        <v>1254</v>
      </c>
      <c r="H68" s="127">
        <f t="shared" si="0"/>
        <v>54</v>
      </c>
      <c r="I68" s="129">
        <f t="shared" si="1"/>
        <v>738.606</v>
      </c>
      <c r="J68" s="129">
        <f t="shared" si="2"/>
        <v>138.78</v>
      </c>
      <c r="K68" s="129">
        <f t="shared" si="3"/>
        <v>877.386</v>
      </c>
      <c r="L68" s="202"/>
    </row>
    <row r="69" spans="1:12" s="66" customFormat="1" ht="19.5" customHeight="1">
      <c r="A69" s="91">
        <v>65</v>
      </c>
      <c r="B69" s="127" t="s">
        <v>1554</v>
      </c>
      <c r="C69" s="127">
        <v>2068</v>
      </c>
      <c r="D69" s="128">
        <v>651</v>
      </c>
      <c r="E69" s="91">
        <v>2856</v>
      </c>
      <c r="F69" s="91">
        <v>687</v>
      </c>
      <c r="G69" s="127">
        <f t="shared" si="4"/>
        <v>788</v>
      </c>
      <c r="H69" s="127">
        <f t="shared" si="0"/>
        <v>36</v>
      </c>
      <c r="I69" s="129">
        <f t="shared" si="1"/>
        <v>464.13199999999995</v>
      </c>
      <c r="J69" s="129">
        <f t="shared" si="2"/>
        <v>92.52</v>
      </c>
      <c r="K69" s="129">
        <f t="shared" si="3"/>
        <v>556.6519999999999</v>
      </c>
      <c r="L69" s="202"/>
    </row>
    <row r="70" spans="1:12" s="66" customFormat="1" ht="19.5" customHeight="1">
      <c r="A70" s="91">
        <v>66</v>
      </c>
      <c r="B70" s="127" t="s">
        <v>1555</v>
      </c>
      <c r="C70" s="127">
        <v>3319</v>
      </c>
      <c r="D70" s="128">
        <v>2056</v>
      </c>
      <c r="E70" s="91">
        <v>4709</v>
      </c>
      <c r="F70" s="91">
        <v>2092</v>
      </c>
      <c r="G70" s="127">
        <f aca="true" t="shared" si="5" ref="G70:G133">E70-C70</f>
        <v>1390</v>
      </c>
      <c r="H70" s="127">
        <f aca="true" t="shared" si="6" ref="H70:H83">F70-D70</f>
        <v>36</v>
      </c>
      <c r="I70" s="129">
        <f aca="true" t="shared" si="7" ref="I70:I133">G70*0.589</f>
        <v>818.7099999999999</v>
      </c>
      <c r="J70" s="129">
        <f aca="true" t="shared" si="8" ref="J70:J133">H70*2.57</f>
        <v>92.52</v>
      </c>
      <c r="K70" s="129">
        <f aca="true" t="shared" si="9" ref="K70:K133">J70+I70</f>
        <v>911.2299999999999</v>
      </c>
      <c r="L70" s="202"/>
    </row>
    <row r="71" spans="1:12" s="66" customFormat="1" ht="19.5" customHeight="1">
      <c r="A71" s="91">
        <v>67</v>
      </c>
      <c r="B71" s="127" t="s">
        <v>1556</v>
      </c>
      <c r="C71" s="127">
        <v>4993</v>
      </c>
      <c r="D71" s="128">
        <v>3452</v>
      </c>
      <c r="E71" s="91">
        <v>6795</v>
      </c>
      <c r="F71" s="91">
        <v>3488</v>
      </c>
      <c r="G71" s="127">
        <f t="shared" si="5"/>
        <v>1802</v>
      </c>
      <c r="H71" s="127">
        <f t="shared" si="6"/>
        <v>36</v>
      </c>
      <c r="I71" s="129">
        <f t="shared" si="7"/>
        <v>1061.378</v>
      </c>
      <c r="J71" s="129">
        <f t="shared" si="8"/>
        <v>92.52</v>
      </c>
      <c r="K71" s="129">
        <f t="shared" si="9"/>
        <v>1153.898</v>
      </c>
      <c r="L71" s="202"/>
    </row>
    <row r="72" spans="1:12" s="66" customFormat="1" ht="19.5" customHeight="1">
      <c r="A72" s="91">
        <v>68</v>
      </c>
      <c r="B72" s="127" t="s">
        <v>1557</v>
      </c>
      <c r="C72" s="127">
        <v>1774</v>
      </c>
      <c r="D72" s="128">
        <v>636</v>
      </c>
      <c r="E72" s="91">
        <v>3844</v>
      </c>
      <c r="F72" s="91">
        <v>672</v>
      </c>
      <c r="G72" s="127">
        <f t="shared" si="5"/>
        <v>2070</v>
      </c>
      <c r="H72" s="127">
        <f t="shared" si="6"/>
        <v>36</v>
      </c>
      <c r="I72" s="129">
        <f t="shared" si="7"/>
        <v>1219.23</v>
      </c>
      <c r="J72" s="129">
        <f t="shared" si="8"/>
        <v>92.52</v>
      </c>
      <c r="K72" s="129">
        <f t="shared" si="9"/>
        <v>1311.75</v>
      </c>
      <c r="L72" s="202"/>
    </row>
    <row r="73" spans="1:12" s="66" customFormat="1" ht="19.5" customHeight="1">
      <c r="A73" s="91">
        <v>69</v>
      </c>
      <c r="B73" s="127" t="s">
        <v>1558</v>
      </c>
      <c r="C73" s="127">
        <v>231</v>
      </c>
      <c r="D73" s="128">
        <v>196</v>
      </c>
      <c r="E73" s="91">
        <v>1119</v>
      </c>
      <c r="F73" s="91">
        <v>233</v>
      </c>
      <c r="G73" s="127">
        <f t="shared" si="5"/>
        <v>888</v>
      </c>
      <c r="H73" s="127">
        <f t="shared" si="6"/>
        <v>37</v>
      </c>
      <c r="I73" s="129">
        <f t="shared" si="7"/>
        <v>523.0319999999999</v>
      </c>
      <c r="J73" s="129">
        <f t="shared" si="8"/>
        <v>95.08999999999999</v>
      </c>
      <c r="K73" s="129">
        <f t="shared" si="9"/>
        <v>618.122</v>
      </c>
      <c r="L73" s="202"/>
    </row>
    <row r="74" spans="1:12" s="66" customFormat="1" ht="19.5" customHeight="1">
      <c r="A74" s="91">
        <v>70</v>
      </c>
      <c r="B74" s="127" t="s">
        <v>1559</v>
      </c>
      <c r="C74" s="127">
        <v>3494</v>
      </c>
      <c r="D74" s="128">
        <v>117</v>
      </c>
      <c r="E74" s="91">
        <v>5203</v>
      </c>
      <c r="F74" s="91">
        <v>153</v>
      </c>
      <c r="G74" s="127">
        <f t="shared" si="5"/>
        <v>1709</v>
      </c>
      <c r="H74" s="127">
        <f t="shared" si="6"/>
        <v>36</v>
      </c>
      <c r="I74" s="129">
        <f t="shared" si="7"/>
        <v>1006.601</v>
      </c>
      <c r="J74" s="129">
        <f t="shared" si="8"/>
        <v>92.52</v>
      </c>
      <c r="K74" s="129">
        <f t="shared" si="9"/>
        <v>1099.121</v>
      </c>
      <c r="L74" s="202"/>
    </row>
    <row r="75" spans="1:12" s="66" customFormat="1" ht="19.5" customHeight="1">
      <c r="A75" s="91">
        <v>71</v>
      </c>
      <c r="B75" s="127" t="s">
        <v>1560</v>
      </c>
      <c r="C75" s="127">
        <v>5250</v>
      </c>
      <c r="D75" s="128">
        <v>294</v>
      </c>
      <c r="E75" s="91">
        <v>5900</v>
      </c>
      <c r="F75" s="91">
        <v>360</v>
      </c>
      <c r="G75" s="127">
        <f t="shared" si="5"/>
        <v>650</v>
      </c>
      <c r="H75" s="127">
        <f t="shared" si="6"/>
        <v>66</v>
      </c>
      <c r="I75" s="129">
        <f t="shared" si="7"/>
        <v>382.84999999999997</v>
      </c>
      <c r="J75" s="129">
        <f t="shared" si="8"/>
        <v>169.61999999999998</v>
      </c>
      <c r="K75" s="129">
        <f t="shared" si="9"/>
        <v>552.4699999999999</v>
      </c>
      <c r="L75" s="202"/>
    </row>
    <row r="76" spans="1:12" s="66" customFormat="1" ht="19.5" customHeight="1">
      <c r="A76" s="91">
        <v>72</v>
      </c>
      <c r="B76" s="127" t="s">
        <v>1561</v>
      </c>
      <c r="C76" s="127">
        <v>19474</v>
      </c>
      <c r="D76" s="128">
        <v>166</v>
      </c>
      <c r="E76" s="91">
        <v>21549</v>
      </c>
      <c r="F76" s="91">
        <v>202</v>
      </c>
      <c r="G76" s="127">
        <f t="shared" si="5"/>
        <v>2075</v>
      </c>
      <c r="H76" s="127">
        <f t="shared" si="6"/>
        <v>36</v>
      </c>
      <c r="I76" s="129">
        <f t="shared" si="7"/>
        <v>1222.175</v>
      </c>
      <c r="J76" s="129">
        <f t="shared" si="8"/>
        <v>92.52</v>
      </c>
      <c r="K76" s="129">
        <f t="shared" si="9"/>
        <v>1314.695</v>
      </c>
      <c r="L76" s="203"/>
    </row>
    <row r="77" spans="1:12" s="66" customFormat="1" ht="19.5" customHeight="1">
      <c r="A77" s="91">
        <v>73</v>
      </c>
      <c r="B77" s="127" t="s">
        <v>1562</v>
      </c>
      <c r="C77" s="127">
        <v>4356</v>
      </c>
      <c r="D77" s="128">
        <v>1817</v>
      </c>
      <c r="E77" s="91">
        <v>5686</v>
      </c>
      <c r="F77" s="91">
        <v>1853</v>
      </c>
      <c r="G77" s="127">
        <f t="shared" si="5"/>
        <v>1330</v>
      </c>
      <c r="H77" s="127">
        <f t="shared" si="6"/>
        <v>36</v>
      </c>
      <c r="I77" s="129">
        <f t="shared" si="7"/>
        <v>783.37</v>
      </c>
      <c r="J77" s="129">
        <f t="shared" si="8"/>
        <v>92.52</v>
      </c>
      <c r="K77" s="129">
        <f t="shared" si="9"/>
        <v>875.89</v>
      </c>
      <c r="L77" s="201" t="s">
        <v>65</v>
      </c>
    </row>
    <row r="78" spans="1:12" s="66" customFormat="1" ht="19.5" customHeight="1">
      <c r="A78" s="91">
        <v>74</v>
      </c>
      <c r="B78" s="127" t="s">
        <v>1563</v>
      </c>
      <c r="C78" s="127">
        <v>2288</v>
      </c>
      <c r="D78" s="128">
        <v>533</v>
      </c>
      <c r="E78" s="91">
        <v>4059</v>
      </c>
      <c r="F78" s="91">
        <v>599</v>
      </c>
      <c r="G78" s="127">
        <f t="shared" si="5"/>
        <v>1771</v>
      </c>
      <c r="H78" s="127">
        <f t="shared" si="6"/>
        <v>66</v>
      </c>
      <c r="I78" s="129">
        <f t="shared" si="7"/>
        <v>1043.119</v>
      </c>
      <c r="J78" s="129">
        <f t="shared" si="8"/>
        <v>169.61999999999998</v>
      </c>
      <c r="K78" s="129">
        <f t="shared" si="9"/>
        <v>1212.7389999999998</v>
      </c>
      <c r="L78" s="202"/>
    </row>
    <row r="79" spans="1:12" s="66" customFormat="1" ht="19.5" customHeight="1">
      <c r="A79" s="91">
        <v>75</v>
      </c>
      <c r="B79" s="127" t="s">
        <v>1564</v>
      </c>
      <c r="C79" s="127">
        <v>4704</v>
      </c>
      <c r="D79" s="128">
        <v>2594</v>
      </c>
      <c r="E79" s="91">
        <v>4714</v>
      </c>
      <c r="F79" s="91">
        <v>2594</v>
      </c>
      <c r="G79" s="127">
        <f t="shared" si="5"/>
        <v>10</v>
      </c>
      <c r="H79" s="127">
        <f t="shared" si="6"/>
        <v>0</v>
      </c>
      <c r="I79" s="129">
        <f t="shared" si="7"/>
        <v>5.89</v>
      </c>
      <c r="J79" s="129">
        <f t="shared" si="8"/>
        <v>0</v>
      </c>
      <c r="K79" s="129">
        <f t="shared" si="9"/>
        <v>5.89</v>
      </c>
      <c r="L79" s="202"/>
    </row>
    <row r="80" spans="1:12" s="66" customFormat="1" ht="19.5" customHeight="1">
      <c r="A80" s="91">
        <v>76</v>
      </c>
      <c r="B80" s="127" t="s">
        <v>1565</v>
      </c>
      <c r="C80" s="127">
        <v>6353</v>
      </c>
      <c r="D80" s="128">
        <v>339</v>
      </c>
      <c r="E80" s="91">
        <v>7452</v>
      </c>
      <c r="F80" s="91">
        <v>400</v>
      </c>
      <c r="G80" s="127">
        <f t="shared" si="5"/>
        <v>1099</v>
      </c>
      <c r="H80" s="127">
        <f t="shared" si="6"/>
        <v>61</v>
      </c>
      <c r="I80" s="129">
        <f t="shared" si="7"/>
        <v>647.3109999999999</v>
      </c>
      <c r="J80" s="129">
        <f t="shared" si="8"/>
        <v>156.76999999999998</v>
      </c>
      <c r="K80" s="129">
        <f t="shared" si="9"/>
        <v>804.0809999999999</v>
      </c>
      <c r="L80" s="202"/>
    </row>
    <row r="81" spans="1:12" s="66" customFormat="1" ht="19.5" customHeight="1">
      <c r="A81" s="91">
        <v>77</v>
      </c>
      <c r="B81" s="127" t="s">
        <v>1566</v>
      </c>
      <c r="C81" s="127">
        <v>6942</v>
      </c>
      <c r="D81" s="128">
        <v>456</v>
      </c>
      <c r="E81" s="91">
        <v>9185</v>
      </c>
      <c r="F81" s="91">
        <v>499</v>
      </c>
      <c r="G81" s="127">
        <f t="shared" si="5"/>
        <v>2243</v>
      </c>
      <c r="H81" s="127">
        <f t="shared" si="6"/>
        <v>43</v>
      </c>
      <c r="I81" s="129">
        <f t="shared" si="7"/>
        <v>1321.127</v>
      </c>
      <c r="J81" s="129">
        <f t="shared" si="8"/>
        <v>110.50999999999999</v>
      </c>
      <c r="K81" s="129">
        <f t="shared" si="9"/>
        <v>1431.637</v>
      </c>
      <c r="L81" s="202"/>
    </row>
    <row r="82" spans="1:12" s="66" customFormat="1" ht="19.5" customHeight="1">
      <c r="A82" s="91">
        <v>78</v>
      </c>
      <c r="B82" s="127" t="s">
        <v>1567</v>
      </c>
      <c r="C82" s="127">
        <v>7730</v>
      </c>
      <c r="D82" s="128">
        <v>606</v>
      </c>
      <c r="E82" s="91">
        <v>8926</v>
      </c>
      <c r="F82" s="91">
        <v>660</v>
      </c>
      <c r="G82" s="127">
        <f t="shared" si="5"/>
        <v>1196</v>
      </c>
      <c r="H82" s="127">
        <f t="shared" si="6"/>
        <v>54</v>
      </c>
      <c r="I82" s="129">
        <f t="shared" si="7"/>
        <v>704.444</v>
      </c>
      <c r="J82" s="129">
        <f t="shared" si="8"/>
        <v>138.78</v>
      </c>
      <c r="K82" s="129">
        <f t="shared" si="9"/>
        <v>843.2239999999999</v>
      </c>
      <c r="L82" s="202"/>
    </row>
    <row r="83" spans="1:12" s="66" customFormat="1" ht="19.5" customHeight="1">
      <c r="A83" s="91">
        <v>79</v>
      </c>
      <c r="B83" s="127" t="s">
        <v>1568</v>
      </c>
      <c r="C83" s="127">
        <v>571</v>
      </c>
      <c r="D83" s="128">
        <v>1252</v>
      </c>
      <c r="E83" s="91">
        <v>1112</v>
      </c>
      <c r="F83" s="91">
        <v>1375</v>
      </c>
      <c r="G83" s="127">
        <f t="shared" si="5"/>
        <v>541</v>
      </c>
      <c r="H83" s="127">
        <f t="shared" si="6"/>
        <v>123</v>
      </c>
      <c r="I83" s="129">
        <f t="shared" si="7"/>
        <v>318.649</v>
      </c>
      <c r="J83" s="129">
        <f t="shared" si="8"/>
        <v>316.10999999999996</v>
      </c>
      <c r="K83" s="129">
        <f t="shared" si="9"/>
        <v>634.759</v>
      </c>
      <c r="L83" s="202"/>
    </row>
    <row r="84" spans="1:12" s="66" customFormat="1" ht="19.5" customHeight="1">
      <c r="A84" s="91">
        <v>80</v>
      </c>
      <c r="B84" s="127" t="s">
        <v>1569</v>
      </c>
      <c r="C84" s="127" t="s">
        <v>1570</v>
      </c>
      <c r="D84" s="128" t="s">
        <v>1571</v>
      </c>
      <c r="E84" s="24" t="s">
        <v>1572</v>
      </c>
      <c r="F84" s="18" t="s">
        <v>1573</v>
      </c>
      <c r="G84" s="130">
        <v>2803</v>
      </c>
      <c r="H84" s="130">
        <f>865-827+3</f>
        <v>41</v>
      </c>
      <c r="I84" s="131">
        <f t="shared" si="7"/>
        <v>1650.9669999999999</v>
      </c>
      <c r="J84" s="131">
        <f t="shared" si="8"/>
        <v>105.36999999999999</v>
      </c>
      <c r="K84" s="131">
        <f t="shared" si="9"/>
        <v>1756.3369999999998</v>
      </c>
      <c r="L84" s="202"/>
    </row>
    <row r="85" spans="1:12" s="66" customFormat="1" ht="19.5" customHeight="1">
      <c r="A85" s="18">
        <v>81</v>
      </c>
      <c r="B85" s="130" t="s">
        <v>1574</v>
      </c>
      <c r="C85" s="130">
        <v>9311</v>
      </c>
      <c r="D85" s="132">
        <v>598</v>
      </c>
      <c r="E85" s="18">
        <v>2298</v>
      </c>
      <c r="F85" s="18">
        <v>736</v>
      </c>
      <c r="G85" s="130">
        <f>10000-9311+2298</f>
        <v>2987</v>
      </c>
      <c r="H85" s="130">
        <f>F85-D85</f>
        <v>138</v>
      </c>
      <c r="I85" s="131">
        <f t="shared" si="7"/>
        <v>1759.3429999999998</v>
      </c>
      <c r="J85" s="131">
        <f t="shared" si="8"/>
        <v>354.65999999999997</v>
      </c>
      <c r="K85" s="131">
        <f t="shared" si="9"/>
        <v>2114.0029999999997</v>
      </c>
      <c r="L85" s="202"/>
    </row>
    <row r="86" spans="1:12" s="66" customFormat="1" ht="19.5" customHeight="1">
      <c r="A86" s="18">
        <v>82</v>
      </c>
      <c r="B86" s="130" t="s">
        <v>1575</v>
      </c>
      <c r="C86" s="130">
        <v>461</v>
      </c>
      <c r="D86" s="132">
        <v>1149</v>
      </c>
      <c r="E86" s="18">
        <v>1787</v>
      </c>
      <c r="F86" s="18">
        <v>1165</v>
      </c>
      <c r="G86" s="130">
        <f t="shared" si="5"/>
        <v>1326</v>
      </c>
      <c r="H86" s="130">
        <f aca="true" t="shared" si="10" ref="H86:H146">F86-D86</f>
        <v>16</v>
      </c>
      <c r="I86" s="131">
        <f t="shared" si="7"/>
        <v>781.014</v>
      </c>
      <c r="J86" s="131">
        <f t="shared" si="8"/>
        <v>41.12</v>
      </c>
      <c r="K86" s="131">
        <f t="shared" si="9"/>
        <v>822.134</v>
      </c>
      <c r="L86" s="202"/>
    </row>
    <row r="87" spans="1:12" s="66" customFormat="1" ht="19.5" customHeight="1">
      <c r="A87" s="18">
        <v>83</v>
      </c>
      <c r="B87" s="130" t="s">
        <v>1576</v>
      </c>
      <c r="C87" s="130">
        <v>5363</v>
      </c>
      <c r="D87" s="132">
        <v>971</v>
      </c>
      <c r="E87" s="18">
        <v>7258</v>
      </c>
      <c r="F87" s="18">
        <v>1033</v>
      </c>
      <c r="G87" s="130">
        <f t="shared" si="5"/>
        <v>1895</v>
      </c>
      <c r="H87" s="130">
        <f t="shared" si="10"/>
        <v>62</v>
      </c>
      <c r="I87" s="131">
        <f t="shared" si="7"/>
        <v>1116.155</v>
      </c>
      <c r="J87" s="131">
        <f t="shared" si="8"/>
        <v>159.34</v>
      </c>
      <c r="K87" s="131">
        <f t="shared" si="9"/>
        <v>1275.495</v>
      </c>
      <c r="L87" s="202"/>
    </row>
    <row r="88" spans="1:12" s="66" customFormat="1" ht="19.5" customHeight="1">
      <c r="A88" s="18">
        <v>84</v>
      </c>
      <c r="B88" s="130" t="s">
        <v>1577</v>
      </c>
      <c r="C88" s="130">
        <v>8856</v>
      </c>
      <c r="D88" s="132">
        <v>1014</v>
      </c>
      <c r="E88" s="18">
        <v>1123</v>
      </c>
      <c r="F88" s="18">
        <v>1065</v>
      </c>
      <c r="G88" s="130">
        <f>10000-8856+1123</f>
        <v>2267</v>
      </c>
      <c r="H88" s="130">
        <f t="shared" si="10"/>
        <v>51</v>
      </c>
      <c r="I88" s="131">
        <f t="shared" si="7"/>
        <v>1335.263</v>
      </c>
      <c r="J88" s="131">
        <f t="shared" si="8"/>
        <v>131.07</v>
      </c>
      <c r="K88" s="131">
        <f t="shared" si="9"/>
        <v>1466.3329999999999</v>
      </c>
      <c r="L88" s="202"/>
    </row>
    <row r="89" spans="1:12" s="66" customFormat="1" ht="19.5" customHeight="1">
      <c r="A89" s="18">
        <v>85</v>
      </c>
      <c r="B89" s="130" t="s">
        <v>1578</v>
      </c>
      <c r="C89" s="130">
        <v>1571</v>
      </c>
      <c r="D89" s="132">
        <v>803</v>
      </c>
      <c r="E89" s="18">
        <v>2497</v>
      </c>
      <c r="F89" s="18">
        <v>843</v>
      </c>
      <c r="G89" s="130">
        <f t="shared" si="5"/>
        <v>926</v>
      </c>
      <c r="H89" s="130">
        <f t="shared" si="10"/>
        <v>40</v>
      </c>
      <c r="I89" s="131">
        <f t="shared" si="7"/>
        <v>545.414</v>
      </c>
      <c r="J89" s="131">
        <f t="shared" si="8"/>
        <v>102.8</v>
      </c>
      <c r="K89" s="131">
        <f t="shared" si="9"/>
        <v>648.2139999999999</v>
      </c>
      <c r="L89" s="202"/>
    </row>
    <row r="90" spans="1:12" s="66" customFormat="1" ht="19.5" customHeight="1">
      <c r="A90" s="18">
        <v>86</v>
      </c>
      <c r="B90" s="130" t="s">
        <v>1579</v>
      </c>
      <c r="C90" s="130">
        <v>511</v>
      </c>
      <c r="D90" s="132">
        <v>550</v>
      </c>
      <c r="E90" s="18">
        <v>1694</v>
      </c>
      <c r="F90" s="18">
        <v>604</v>
      </c>
      <c r="G90" s="130">
        <f t="shared" si="5"/>
        <v>1183</v>
      </c>
      <c r="H90" s="130">
        <f t="shared" si="10"/>
        <v>54</v>
      </c>
      <c r="I90" s="131">
        <f t="shared" si="7"/>
        <v>696.7869999999999</v>
      </c>
      <c r="J90" s="131">
        <f t="shared" si="8"/>
        <v>138.78</v>
      </c>
      <c r="K90" s="131">
        <f t="shared" si="9"/>
        <v>835.5669999999999</v>
      </c>
      <c r="L90" s="202"/>
    </row>
    <row r="91" spans="1:12" s="66" customFormat="1" ht="19.5" customHeight="1">
      <c r="A91" s="18">
        <v>87</v>
      </c>
      <c r="B91" s="130" t="s">
        <v>1580</v>
      </c>
      <c r="C91" s="130">
        <v>470</v>
      </c>
      <c r="D91" s="132">
        <v>1313</v>
      </c>
      <c r="E91" s="18">
        <v>808</v>
      </c>
      <c r="F91" s="18">
        <v>1332</v>
      </c>
      <c r="G91" s="130">
        <f t="shared" si="5"/>
        <v>338</v>
      </c>
      <c r="H91" s="130">
        <f t="shared" si="10"/>
        <v>19</v>
      </c>
      <c r="I91" s="131">
        <f t="shared" si="7"/>
        <v>199.082</v>
      </c>
      <c r="J91" s="131">
        <f t="shared" si="8"/>
        <v>48.83</v>
      </c>
      <c r="K91" s="131">
        <f t="shared" si="9"/>
        <v>247.91199999999998</v>
      </c>
      <c r="L91" s="202"/>
    </row>
    <row r="92" spans="1:12" s="66" customFormat="1" ht="19.5" customHeight="1">
      <c r="A92" s="18">
        <v>88</v>
      </c>
      <c r="B92" s="130" t="s">
        <v>1581</v>
      </c>
      <c r="C92" s="130">
        <v>3987</v>
      </c>
      <c r="D92" s="132">
        <v>1509</v>
      </c>
      <c r="E92" s="18">
        <v>4170</v>
      </c>
      <c r="F92" s="18">
        <v>1529</v>
      </c>
      <c r="G92" s="130">
        <f t="shared" si="5"/>
        <v>183</v>
      </c>
      <c r="H92" s="130">
        <f t="shared" si="10"/>
        <v>20</v>
      </c>
      <c r="I92" s="131">
        <f t="shared" si="7"/>
        <v>107.78699999999999</v>
      </c>
      <c r="J92" s="131">
        <f t="shared" si="8"/>
        <v>51.4</v>
      </c>
      <c r="K92" s="131">
        <f t="shared" si="9"/>
        <v>159.18699999999998</v>
      </c>
      <c r="L92" s="202"/>
    </row>
    <row r="93" spans="1:12" s="66" customFormat="1" ht="19.5" customHeight="1">
      <c r="A93" s="18">
        <v>89</v>
      </c>
      <c r="B93" s="130" t="s">
        <v>1582</v>
      </c>
      <c r="C93" s="130">
        <v>508</v>
      </c>
      <c r="D93" s="132">
        <v>2092</v>
      </c>
      <c r="E93" s="18">
        <v>1883</v>
      </c>
      <c r="F93" s="18">
        <v>2202</v>
      </c>
      <c r="G93" s="130">
        <f t="shared" si="5"/>
        <v>1375</v>
      </c>
      <c r="H93" s="130">
        <f t="shared" si="10"/>
        <v>110</v>
      </c>
      <c r="I93" s="131">
        <f t="shared" si="7"/>
        <v>809.875</v>
      </c>
      <c r="J93" s="131">
        <f t="shared" si="8"/>
        <v>282.7</v>
      </c>
      <c r="K93" s="131">
        <f t="shared" si="9"/>
        <v>1092.575</v>
      </c>
      <c r="L93" s="202"/>
    </row>
    <row r="94" spans="1:12" s="66" customFormat="1" ht="19.5" customHeight="1">
      <c r="A94" s="18">
        <v>90</v>
      </c>
      <c r="B94" s="130" t="s">
        <v>1583</v>
      </c>
      <c r="C94" s="130">
        <v>3943</v>
      </c>
      <c r="D94" s="132">
        <v>580</v>
      </c>
      <c r="E94" s="18">
        <v>4820</v>
      </c>
      <c r="F94" s="18">
        <v>601</v>
      </c>
      <c r="G94" s="130">
        <f t="shared" si="5"/>
        <v>877</v>
      </c>
      <c r="H94" s="130">
        <f t="shared" si="10"/>
        <v>21</v>
      </c>
      <c r="I94" s="131">
        <f t="shared" si="7"/>
        <v>516.553</v>
      </c>
      <c r="J94" s="131">
        <f t="shared" si="8"/>
        <v>53.97</v>
      </c>
      <c r="K94" s="131">
        <f t="shared" si="9"/>
        <v>570.523</v>
      </c>
      <c r="L94" s="203"/>
    </row>
    <row r="95" spans="1:12" s="66" customFormat="1" ht="19.5" customHeight="1">
      <c r="A95" s="18">
        <v>91</v>
      </c>
      <c r="B95" s="130" t="s">
        <v>1584</v>
      </c>
      <c r="C95" s="130">
        <v>7432</v>
      </c>
      <c r="D95" s="132">
        <v>1180</v>
      </c>
      <c r="E95" s="18">
        <v>8209</v>
      </c>
      <c r="F95" s="18">
        <v>1200</v>
      </c>
      <c r="G95" s="130">
        <f t="shared" si="5"/>
        <v>777</v>
      </c>
      <c r="H95" s="130">
        <f t="shared" si="10"/>
        <v>20</v>
      </c>
      <c r="I95" s="131">
        <f t="shared" si="7"/>
        <v>457.65299999999996</v>
      </c>
      <c r="J95" s="131">
        <f t="shared" si="8"/>
        <v>51.4</v>
      </c>
      <c r="K95" s="131">
        <f t="shared" si="9"/>
        <v>509.05299999999994</v>
      </c>
      <c r="L95" s="201" t="s">
        <v>65</v>
      </c>
    </row>
    <row r="96" spans="1:12" s="66" customFormat="1" ht="19.5" customHeight="1">
      <c r="A96" s="18">
        <v>92</v>
      </c>
      <c r="B96" s="130" t="s">
        <v>1585</v>
      </c>
      <c r="C96" s="130">
        <v>2794</v>
      </c>
      <c r="D96" s="132">
        <v>687</v>
      </c>
      <c r="E96" s="18">
        <v>2955</v>
      </c>
      <c r="F96" s="18">
        <v>755</v>
      </c>
      <c r="G96" s="130">
        <f t="shared" si="5"/>
        <v>161</v>
      </c>
      <c r="H96" s="130">
        <f t="shared" si="10"/>
        <v>68</v>
      </c>
      <c r="I96" s="131">
        <f t="shared" si="7"/>
        <v>94.829</v>
      </c>
      <c r="J96" s="131">
        <f t="shared" si="8"/>
        <v>174.76</v>
      </c>
      <c r="K96" s="131">
        <f t="shared" si="9"/>
        <v>269.589</v>
      </c>
      <c r="L96" s="202"/>
    </row>
    <row r="97" spans="1:12" s="66" customFormat="1" ht="19.5" customHeight="1">
      <c r="A97" s="18">
        <v>93</v>
      </c>
      <c r="B97" s="130" t="s">
        <v>1586</v>
      </c>
      <c r="C97" s="130">
        <v>2233</v>
      </c>
      <c r="D97" s="132">
        <v>843</v>
      </c>
      <c r="E97" s="18">
        <v>4369</v>
      </c>
      <c r="F97" s="18">
        <v>928</v>
      </c>
      <c r="G97" s="130">
        <f t="shared" si="5"/>
        <v>2136</v>
      </c>
      <c r="H97" s="130">
        <f t="shared" si="10"/>
        <v>85</v>
      </c>
      <c r="I97" s="131">
        <f t="shared" si="7"/>
        <v>1258.104</v>
      </c>
      <c r="J97" s="131">
        <f t="shared" si="8"/>
        <v>218.45</v>
      </c>
      <c r="K97" s="131">
        <f t="shared" si="9"/>
        <v>1476.554</v>
      </c>
      <c r="L97" s="202"/>
    </row>
    <row r="98" spans="1:12" s="66" customFormat="1" ht="19.5" customHeight="1">
      <c r="A98" s="18">
        <v>94</v>
      </c>
      <c r="B98" s="130" t="s">
        <v>1587</v>
      </c>
      <c r="C98" s="130">
        <v>7089</v>
      </c>
      <c r="D98" s="132">
        <v>1342</v>
      </c>
      <c r="E98" s="18">
        <v>7136</v>
      </c>
      <c r="F98" s="18">
        <v>1387</v>
      </c>
      <c r="G98" s="130">
        <f t="shared" si="5"/>
        <v>47</v>
      </c>
      <c r="H98" s="130">
        <f t="shared" si="10"/>
        <v>45</v>
      </c>
      <c r="I98" s="131">
        <f t="shared" si="7"/>
        <v>27.683</v>
      </c>
      <c r="J98" s="131">
        <f t="shared" si="8"/>
        <v>115.64999999999999</v>
      </c>
      <c r="K98" s="131">
        <f t="shared" si="9"/>
        <v>143.333</v>
      </c>
      <c r="L98" s="202"/>
    </row>
    <row r="99" spans="1:12" s="66" customFormat="1" ht="19.5" customHeight="1">
      <c r="A99" s="18">
        <v>95</v>
      </c>
      <c r="B99" s="130" t="s">
        <v>1588</v>
      </c>
      <c r="C99" s="130">
        <v>7350</v>
      </c>
      <c r="D99" s="132">
        <v>2061</v>
      </c>
      <c r="E99" s="18">
        <v>7717</v>
      </c>
      <c r="F99" s="18">
        <v>2107</v>
      </c>
      <c r="G99" s="130">
        <f t="shared" si="5"/>
        <v>367</v>
      </c>
      <c r="H99" s="130">
        <f t="shared" si="10"/>
        <v>46</v>
      </c>
      <c r="I99" s="131">
        <f t="shared" si="7"/>
        <v>216.16299999999998</v>
      </c>
      <c r="J99" s="131">
        <f t="shared" si="8"/>
        <v>118.22</v>
      </c>
      <c r="K99" s="131">
        <f t="shared" si="9"/>
        <v>334.383</v>
      </c>
      <c r="L99" s="202"/>
    </row>
    <row r="100" spans="1:12" s="66" customFormat="1" ht="19.5" customHeight="1">
      <c r="A100" s="18">
        <v>96</v>
      </c>
      <c r="B100" s="130" t="s">
        <v>1589</v>
      </c>
      <c r="C100" s="130">
        <v>8367</v>
      </c>
      <c r="D100" s="132">
        <v>1243</v>
      </c>
      <c r="E100" s="18">
        <v>118</v>
      </c>
      <c r="F100" s="18">
        <v>1305</v>
      </c>
      <c r="G100" s="130">
        <f>10000-8367+118</f>
        <v>1751</v>
      </c>
      <c r="H100" s="130">
        <f t="shared" si="10"/>
        <v>62</v>
      </c>
      <c r="I100" s="131">
        <f t="shared" si="7"/>
        <v>1031.339</v>
      </c>
      <c r="J100" s="131">
        <f t="shared" si="8"/>
        <v>159.34</v>
      </c>
      <c r="K100" s="131">
        <f t="shared" si="9"/>
        <v>1190.6789999999999</v>
      </c>
      <c r="L100" s="202"/>
    </row>
    <row r="101" spans="1:12" s="66" customFormat="1" ht="19.5" customHeight="1">
      <c r="A101" s="18">
        <v>97</v>
      </c>
      <c r="B101" s="130" t="s">
        <v>1590</v>
      </c>
      <c r="C101" s="130">
        <v>3073</v>
      </c>
      <c r="D101" s="132">
        <v>1117</v>
      </c>
      <c r="E101" s="18">
        <v>5014</v>
      </c>
      <c r="F101" s="18">
        <v>1162</v>
      </c>
      <c r="G101" s="130">
        <f t="shared" si="5"/>
        <v>1941</v>
      </c>
      <c r="H101" s="130">
        <f t="shared" si="10"/>
        <v>45</v>
      </c>
      <c r="I101" s="131">
        <f t="shared" si="7"/>
        <v>1143.249</v>
      </c>
      <c r="J101" s="131">
        <f t="shared" si="8"/>
        <v>115.64999999999999</v>
      </c>
      <c r="K101" s="131">
        <f t="shared" si="9"/>
        <v>1258.8990000000001</v>
      </c>
      <c r="L101" s="202"/>
    </row>
    <row r="102" spans="1:12" s="66" customFormat="1" ht="19.5" customHeight="1">
      <c r="A102" s="18">
        <v>98</v>
      </c>
      <c r="B102" s="130" t="s">
        <v>1591</v>
      </c>
      <c r="C102" s="130">
        <v>488</v>
      </c>
      <c r="D102" s="132">
        <v>1015</v>
      </c>
      <c r="E102" s="18">
        <v>1648</v>
      </c>
      <c r="F102" s="18">
        <v>1061</v>
      </c>
      <c r="G102" s="130">
        <f t="shared" si="5"/>
        <v>1160</v>
      </c>
      <c r="H102" s="130">
        <f t="shared" si="10"/>
        <v>46</v>
      </c>
      <c r="I102" s="131">
        <f t="shared" si="7"/>
        <v>683.24</v>
      </c>
      <c r="J102" s="131">
        <f t="shared" si="8"/>
        <v>118.22</v>
      </c>
      <c r="K102" s="131">
        <f t="shared" si="9"/>
        <v>801.46</v>
      </c>
      <c r="L102" s="202"/>
    </row>
    <row r="103" spans="1:12" s="66" customFormat="1" ht="19.5" customHeight="1">
      <c r="A103" s="18">
        <v>99</v>
      </c>
      <c r="B103" s="130" t="s">
        <v>1592</v>
      </c>
      <c r="C103" s="130">
        <v>4594</v>
      </c>
      <c r="D103" s="132">
        <v>1366</v>
      </c>
      <c r="E103" s="18">
        <v>5326</v>
      </c>
      <c r="F103" s="18">
        <v>1415</v>
      </c>
      <c r="G103" s="130">
        <f t="shared" si="5"/>
        <v>732</v>
      </c>
      <c r="H103" s="130">
        <f t="shared" si="10"/>
        <v>49</v>
      </c>
      <c r="I103" s="131">
        <f t="shared" si="7"/>
        <v>431.14799999999997</v>
      </c>
      <c r="J103" s="131">
        <f t="shared" si="8"/>
        <v>125.92999999999999</v>
      </c>
      <c r="K103" s="131">
        <f t="shared" si="9"/>
        <v>557.078</v>
      </c>
      <c r="L103" s="202"/>
    </row>
    <row r="104" spans="1:12" s="66" customFormat="1" ht="19.5" customHeight="1">
      <c r="A104" s="18">
        <v>100</v>
      </c>
      <c r="B104" s="130" t="s">
        <v>1593</v>
      </c>
      <c r="C104" s="130">
        <v>3611</v>
      </c>
      <c r="D104" s="132">
        <v>839</v>
      </c>
      <c r="E104" s="18">
        <v>4376</v>
      </c>
      <c r="F104" s="18">
        <v>875</v>
      </c>
      <c r="G104" s="130">
        <f t="shared" si="5"/>
        <v>765</v>
      </c>
      <c r="H104" s="130">
        <f t="shared" si="10"/>
        <v>36</v>
      </c>
      <c r="I104" s="131">
        <f t="shared" si="7"/>
        <v>450.585</v>
      </c>
      <c r="J104" s="131">
        <f t="shared" si="8"/>
        <v>92.52</v>
      </c>
      <c r="K104" s="131">
        <f t="shared" si="9"/>
        <v>543.105</v>
      </c>
      <c r="L104" s="202"/>
    </row>
    <row r="105" spans="1:12" s="66" customFormat="1" ht="19.5" customHeight="1">
      <c r="A105" s="18">
        <v>101</v>
      </c>
      <c r="B105" s="130" t="s">
        <v>1594</v>
      </c>
      <c r="C105" s="130">
        <v>3147</v>
      </c>
      <c r="D105" s="132">
        <v>1248</v>
      </c>
      <c r="E105" s="18">
        <v>4404</v>
      </c>
      <c r="F105" s="18">
        <v>1299</v>
      </c>
      <c r="G105" s="130">
        <f t="shared" si="5"/>
        <v>1257</v>
      </c>
      <c r="H105" s="130">
        <f t="shared" si="10"/>
        <v>51</v>
      </c>
      <c r="I105" s="131">
        <f t="shared" si="7"/>
        <v>740.3729999999999</v>
      </c>
      <c r="J105" s="131">
        <f t="shared" si="8"/>
        <v>131.07</v>
      </c>
      <c r="K105" s="131">
        <f t="shared" si="9"/>
        <v>871.443</v>
      </c>
      <c r="L105" s="202"/>
    </row>
    <row r="106" spans="1:12" s="66" customFormat="1" ht="19.5" customHeight="1">
      <c r="A106" s="18">
        <v>102</v>
      </c>
      <c r="B106" s="130" t="s">
        <v>1595</v>
      </c>
      <c r="C106" s="130">
        <v>5732</v>
      </c>
      <c r="D106" s="132">
        <v>1328</v>
      </c>
      <c r="E106" s="18">
        <v>7929</v>
      </c>
      <c r="F106" s="18">
        <v>1380</v>
      </c>
      <c r="G106" s="130">
        <f t="shared" si="5"/>
        <v>2197</v>
      </c>
      <c r="H106" s="130">
        <f t="shared" si="10"/>
        <v>52</v>
      </c>
      <c r="I106" s="131">
        <f t="shared" si="7"/>
        <v>1294.033</v>
      </c>
      <c r="J106" s="131">
        <f t="shared" si="8"/>
        <v>133.64</v>
      </c>
      <c r="K106" s="131">
        <f t="shared" si="9"/>
        <v>1427.6729999999998</v>
      </c>
      <c r="L106" s="202"/>
    </row>
    <row r="107" spans="1:12" s="66" customFormat="1" ht="19.5" customHeight="1">
      <c r="A107" s="18">
        <v>103</v>
      </c>
      <c r="B107" s="130" t="s">
        <v>1596</v>
      </c>
      <c r="C107" s="130">
        <v>7560</v>
      </c>
      <c r="D107" s="132">
        <v>1415</v>
      </c>
      <c r="E107" s="18">
        <v>9552</v>
      </c>
      <c r="F107" s="18">
        <v>1480</v>
      </c>
      <c r="G107" s="130">
        <f t="shared" si="5"/>
        <v>1992</v>
      </c>
      <c r="H107" s="130">
        <f t="shared" si="10"/>
        <v>65</v>
      </c>
      <c r="I107" s="131">
        <f t="shared" si="7"/>
        <v>1173.288</v>
      </c>
      <c r="J107" s="131">
        <f t="shared" si="8"/>
        <v>167.04999999999998</v>
      </c>
      <c r="K107" s="131">
        <f t="shared" si="9"/>
        <v>1340.338</v>
      </c>
      <c r="L107" s="202"/>
    </row>
    <row r="108" spans="1:12" s="66" customFormat="1" ht="19.5" customHeight="1">
      <c r="A108" s="18">
        <v>104</v>
      </c>
      <c r="B108" s="130" t="s">
        <v>1597</v>
      </c>
      <c r="C108" s="130">
        <v>5419</v>
      </c>
      <c r="D108" s="132">
        <v>1570</v>
      </c>
      <c r="E108" s="18">
        <v>7172</v>
      </c>
      <c r="F108" s="18">
        <v>1621</v>
      </c>
      <c r="G108" s="130">
        <f t="shared" si="5"/>
        <v>1753</v>
      </c>
      <c r="H108" s="130">
        <f t="shared" si="10"/>
        <v>51</v>
      </c>
      <c r="I108" s="131">
        <f t="shared" si="7"/>
        <v>1032.517</v>
      </c>
      <c r="J108" s="131">
        <f t="shared" si="8"/>
        <v>131.07</v>
      </c>
      <c r="K108" s="131">
        <f t="shared" si="9"/>
        <v>1163.587</v>
      </c>
      <c r="L108" s="202"/>
    </row>
    <row r="109" spans="1:14" s="116" customFormat="1" ht="19.5" customHeight="1">
      <c r="A109" s="18">
        <v>105</v>
      </c>
      <c r="B109" s="130" t="s">
        <v>1598</v>
      </c>
      <c r="C109" s="130">
        <v>2049</v>
      </c>
      <c r="D109" s="132">
        <v>1396</v>
      </c>
      <c r="E109" s="18">
        <v>2830</v>
      </c>
      <c r="F109" s="18">
        <v>1432</v>
      </c>
      <c r="G109" s="130">
        <f t="shared" si="5"/>
        <v>781</v>
      </c>
      <c r="H109" s="130">
        <f t="shared" si="10"/>
        <v>36</v>
      </c>
      <c r="I109" s="131">
        <f t="shared" si="7"/>
        <v>460.00899999999996</v>
      </c>
      <c r="J109" s="131">
        <f t="shared" si="8"/>
        <v>92.52</v>
      </c>
      <c r="K109" s="131">
        <f t="shared" si="9"/>
        <v>552.529</v>
      </c>
      <c r="L109" s="202"/>
      <c r="M109" s="199"/>
      <c r="N109" s="200"/>
    </row>
    <row r="110" spans="1:12" s="66" customFormat="1" ht="19.5" customHeight="1">
      <c r="A110" s="18">
        <v>106</v>
      </c>
      <c r="B110" s="130" t="s">
        <v>1599</v>
      </c>
      <c r="C110" s="130">
        <v>7861</v>
      </c>
      <c r="D110" s="132">
        <v>1497</v>
      </c>
      <c r="E110" s="18">
        <v>9239</v>
      </c>
      <c r="F110" s="18">
        <v>1587</v>
      </c>
      <c r="G110" s="130">
        <f t="shared" si="5"/>
        <v>1378</v>
      </c>
      <c r="H110" s="130">
        <f t="shared" si="10"/>
        <v>90</v>
      </c>
      <c r="I110" s="131">
        <f t="shared" si="7"/>
        <v>811.6419999999999</v>
      </c>
      <c r="J110" s="131">
        <f t="shared" si="8"/>
        <v>231.29999999999998</v>
      </c>
      <c r="K110" s="131">
        <f t="shared" si="9"/>
        <v>1042.942</v>
      </c>
      <c r="L110" s="202"/>
    </row>
    <row r="111" spans="1:12" s="66" customFormat="1" ht="19.5" customHeight="1">
      <c r="A111" s="18">
        <v>107</v>
      </c>
      <c r="B111" s="130" t="s">
        <v>1600</v>
      </c>
      <c r="C111" s="130">
        <v>2155</v>
      </c>
      <c r="D111" s="132">
        <v>1500</v>
      </c>
      <c r="E111" s="18">
        <v>3478</v>
      </c>
      <c r="F111" s="18">
        <v>1591</v>
      </c>
      <c r="G111" s="130">
        <f t="shared" si="5"/>
        <v>1323</v>
      </c>
      <c r="H111" s="130">
        <f t="shared" si="10"/>
        <v>91</v>
      </c>
      <c r="I111" s="131">
        <f t="shared" si="7"/>
        <v>779.247</v>
      </c>
      <c r="J111" s="131">
        <f t="shared" si="8"/>
        <v>233.86999999999998</v>
      </c>
      <c r="K111" s="131">
        <f t="shared" si="9"/>
        <v>1013.117</v>
      </c>
      <c r="L111" s="202"/>
    </row>
    <row r="112" spans="1:12" s="66" customFormat="1" ht="19.5" customHeight="1">
      <c r="A112" s="18">
        <v>108</v>
      </c>
      <c r="B112" s="130" t="s">
        <v>1601</v>
      </c>
      <c r="C112" s="130">
        <v>1414</v>
      </c>
      <c r="D112" s="132">
        <v>2265</v>
      </c>
      <c r="E112" s="18">
        <v>2440</v>
      </c>
      <c r="F112" s="18">
        <v>2383</v>
      </c>
      <c r="G112" s="130">
        <f t="shared" si="5"/>
        <v>1026</v>
      </c>
      <c r="H112" s="130">
        <f t="shared" si="10"/>
        <v>118</v>
      </c>
      <c r="I112" s="131">
        <f t="shared" si="7"/>
        <v>604.314</v>
      </c>
      <c r="J112" s="131">
        <f t="shared" si="8"/>
        <v>303.26</v>
      </c>
      <c r="K112" s="131">
        <f t="shared" si="9"/>
        <v>907.574</v>
      </c>
      <c r="L112" s="203"/>
    </row>
    <row r="113" spans="1:12" s="66" customFormat="1" ht="19.5" customHeight="1">
      <c r="A113" s="18">
        <v>109</v>
      </c>
      <c r="B113" s="130" t="s">
        <v>1602</v>
      </c>
      <c r="C113" s="130">
        <v>1331</v>
      </c>
      <c r="D113" s="132">
        <v>1380</v>
      </c>
      <c r="E113" s="18">
        <v>2332</v>
      </c>
      <c r="F113" s="18">
        <v>1402</v>
      </c>
      <c r="G113" s="130">
        <f t="shared" si="5"/>
        <v>1001</v>
      </c>
      <c r="H113" s="130">
        <f t="shared" si="10"/>
        <v>22</v>
      </c>
      <c r="I113" s="131">
        <f t="shared" si="7"/>
        <v>589.5889999999999</v>
      </c>
      <c r="J113" s="131">
        <f t="shared" si="8"/>
        <v>56.54</v>
      </c>
      <c r="K113" s="131">
        <f t="shared" si="9"/>
        <v>646.1289999999999</v>
      </c>
      <c r="L113" s="201" t="s">
        <v>65</v>
      </c>
    </row>
    <row r="114" spans="1:12" s="66" customFormat="1" ht="19.5" customHeight="1">
      <c r="A114" s="18">
        <v>110</v>
      </c>
      <c r="B114" s="130" t="s">
        <v>1603</v>
      </c>
      <c r="C114" s="130">
        <v>1602</v>
      </c>
      <c r="D114" s="132">
        <v>1254</v>
      </c>
      <c r="E114" s="18">
        <v>2703</v>
      </c>
      <c r="F114" s="18">
        <v>1282</v>
      </c>
      <c r="G114" s="130">
        <f t="shared" si="5"/>
        <v>1101</v>
      </c>
      <c r="H114" s="130">
        <f t="shared" si="10"/>
        <v>28</v>
      </c>
      <c r="I114" s="131">
        <f t="shared" si="7"/>
        <v>648.4889999999999</v>
      </c>
      <c r="J114" s="131">
        <f t="shared" si="8"/>
        <v>71.96</v>
      </c>
      <c r="K114" s="131">
        <f t="shared" si="9"/>
        <v>720.449</v>
      </c>
      <c r="L114" s="202"/>
    </row>
    <row r="115" spans="1:12" s="66" customFormat="1" ht="19.5" customHeight="1">
      <c r="A115" s="18">
        <v>111</v>
      </c>
      <c r="B115" s="130" t="s">
        <v>1604</v>
      </c>
      <c r="C115" s="130">
        <v>1899</v>
      </c>
      <c r="D115" s="132">
        <v>1089</v>
      </c>
      <c r="E115" s="18">
        <v>3207</v>
      </c>
      <c r="F115" s="18">
        <v>1142</v>
      </c>
      <c r="G115" s="130">
        <f t="shared" si="5"/>
        <v>1308</v>
      </c>
      <c r="H115" s="130">
        <f t="shared" si="10"/>
        <v>53</v>
      </c>
      <c r="I115" s="131">
        <f t="shared" si="7"/>
        <v>770.4119999999999</v>
      </c>
      <c r="J115" s="131">
        <f t="shared" si="8"/>
        <v>136.20999999999998</v>
      </c>
      <c r="K115" s="131">
        <f t="shared" si="9"/>
        <v>906.6219999999998</v>
      </c>
      <c r="L115" s="202"/>
    </row>
    <row r="116" spans="1:12" s="66" customFormat="1" ht="19.5" customHeight="1">
      <c r="A116" s="18">
        <v>112</v>
      </c>
      <c r="B116" s="130" t="s">
        <v>1605</v>
      </c>
      <c r="C116" s="130">
        <v>5995</v>
      </c>
      <c r="D116" s="132">
        <v>685</v>
      </c>
      <c r="E116" s="18">
        <v>7105</v>
      </c>
      <c r="F116" s="18">
        <v>712</v>
      </c>
      <c r="G116" s="130">
        <f t="shared" si="5"/>
        <v>1110</v>
      </c>
      <c r="H116" s="130">
        <f t="shared" si="10"/>
        <v>27</v>
      </c>
      <c r="I116" s="131">
        <f t="shared" si="7"/>
        <v>653.79</v>
      </c>
      <c r="J116" s="131">
        <f t="shared" si="8"/>
        <v>69.39</v>
      </c>
      <c r="K116" s="131">
        <f t="shared" si="9"/>
        <v>723.18</v>
      </c>
      <c r="L116" s="202"/>
    </row>
    <row r="117" spans="1:14" s="116" customFormat="1" ht="19.5" customHeight="1">
      <c r="A117" s="18">
        <v>113</v>
      </c>
      <c r="B117" s="130" t="s">
        <v>1606</v>
      </c>
      <c r="C117" s="130" t="s">
        <v>1607</v>
      </c>
      <c r="D117" s="133" t="s">
        <v>1608</v>
      </c>
      <c r="E117" s="18" t="s">
        <v>1609</v>
      </c>
      <c r="F117" s="18" t="s">
        <v>1610</v>
      </c>
      <c r="G117" s="130">
        <v>2290</v>
      </c>
      <c r="H117" s="130">
        <v>109</v>
      </c>
      <c r="I117" s="131">
        <f t="shared" si="7"/>
        <v>1348.81</v>
      </c>
      <c r="J117" s="131">
        <f t="shared" si="8"/>
        <v>280.13</v>
      </c>
      <c r="K117" s="131">
        <f t="shared" si="9"/>
        <v>1628.94</v>
      </c>
      <c r="L117" s="202"/>
      <c r="M117" s="199"/>
      <c r="N117" s="200"/>
    </row>
    <row r="118" spans="1:12" s="66" customFormat="1" ht="19.5" customHeight="1">
      <c r="A118" s="18">
        <v>114</v>
      </c>
      <c r="B118" s="130" t="s">
        <v>1611</v>
      </c>
      <c r="C118" s="130">
        <v>8007</v>
      </c>
      <c r="D118" s="132">
        <v>1637</v>
      </c>
      <c r="E118" s="18">
        <v>8689</v>
      </c>
      <c r="F118" s="18">
        <v>1654</v>
      </c>
      <c r="G118" s="130">
        <f t="shared" si="5"/>
        <v>682</v>
      </c>
      <c r="H118" s="130">
        <f t="shared" si="10"/>
        <v>17</v>
      </c>
      <c r="I118" s="131">
        <f t="shared" si="7"/>
        <v>401.698</v>
      </c>
      <c r="J118" s="131">
        <f t="shared" si="8"/>
        <v>43.69</v>
      </c>
      <c r="K118" s="131">
        <f t="shared" si="9"/>
        <v>445.388</v>
      </c>
      <c r="L118" s="202"/>
    </row>
    <row r="119" spans="1:12" s="66" customFormat="1" ht="19.5" customHeight="1">
      <c r="A119" s="18">
        <v>115</v>
      </c>
      <c r="B119" s="130" t="s">
        <v>1612</v>
      </c>
      <c r="C119" s="130">
        <v>3451</v>
      </c>
      <c r="D119" s="132">
        <v>923</v>
      </c>
      <c r="E119" s="18">
        <v>4340</v>
      </c>
      <c r="F119" s="18">
        <v>960</v>
      </c>
      <c r="G119" s="130">
        <f t="shared" si="5"/>
        <v>889</v>
      </c>
      <c r="H119" s="130">
        <f t="shared" si="10"/>
        <v>37</v>
      </c>
      <c r="I119" s="131">
        <f t="shared" si="7"/>
        <v>523.621</v>
      </c>
      <c r="J119" s="131">
        <f t="shared" si="8"/>
        <v>95.08999999999999</v>
      </c>
      <c r="K119" s="131">
        <f t="shared" si="9"/>
        <v>618.711</v>
      </c>
      <c r="L119" s="202"/>
    </row>
    <row r="120" spans="1:12" s="66" customFormat="1" ht="19.5" customHeight="1">
      <c r="A120" s="18">
        <v>116</v>
      </c>
      <c r="B120" s="130" t="s">
        <v>1613</v>
      </c>
      <c r="C120" s="130">
        <v>1519</v>
      </c>
      <c r="D120" s="132">
        <v>1760</v>
      </c>
      <c r="E120" s="18">
        <v>2051</v>
      </c>
      <c r="F120" s="18">
        <v>1789</v>
      </c>
      <c r="G120" s="130">
        <f t="shared" si="5"/>
        <v>532</v>
      </c>
      <c r="H120" s="130">
        <f t="shared" si="10"/>
        <v>29</v>
      </c>
      <c r="I120" s="131">
        <f t="shared" si="7"/>
        <v>313.34799999999996</v>
      </c>
      <c r="J120" s="131">
        <f t="shared" si="8"/>
        <v>74.53</v>
      </c>
      <c r="K120" s="131">
        <f t="shared" si="9"/>
        <v>387.87799999999993</v>
      </c>
      <c r="L120" s="202"/>
    </row>
    <row r="121" spans="1:12" s="66" customFormat="1" ht="19.5" customHeight="1">
      <c r="A121" s="18">
        <v>117</v>
      </c>
      <c r="B121" s="130" t="s">
        <v>1614</v>
      </c>
      <c r="C121" s="130">
        <v>9883</v>
      </c>
      <c r="D121" s="132">
        <v>1427</v>
      </c>
      <c r="E121" s="18">
        <v>1448</v>
      </c>
      <c r="F121" s="18">
        <v>1494</v>
      </c>
      <c r="G121" s="130">
        <f>10000-9883+1448</f>
        <v>1565</v>
      </c>
      <c r="H121" s="130">
        <f t="shared" si="10"/>
        <v>67</v>
      </c>
      <c r="I121" s="131">
        <f t="shared" si="7"/>
        <v>921.785</v>
      </c>
      <c r="J121" s="131">
        <f t="shared" si="8"/>
        <v>172.19</v>
      </c>
      <c r="K121" s="131">
        <f t="shared" si="9"/>
        <v>1093.975</v>
      </c>
      <c r="L121" s="202"/>
    </row>
    <row r="122" spans="1:12" s="66" customFormat="1" ht="19.5" customHeight="1">
      <c r="A122" s="18">
        <v>118</v>
      </c>
      <c r="B122" s="130" t="s">
        <v>1615</v>
      </c>
      <c r="C122" s="130">
        <v>2310</v>
      </c>
      <c r="D122" s="132">
        <v>695</v>
      </c>
      <c r="E122" s="18">
        <v>2936</v>
      </c>
      <c r="F122" s="18">
        <v>721</v>
      </c>
      <c r="G122" s="130">
        <f t="shared" si="5"/>
        <v>626</v>
      </c>
      <c r="H122" s="130">
        <f t="shared" si="10"/>
        <v>26</v>
      </c>
      <c r="I122" s="131">
        <f t="shared" si="7"/>
        <v>368.714</v>
      </c>
      <c r="J122" s="131">
        <f t="shared" si="8"/>
        <v>66.82</v>
      </c>
      <c r="K122" s="131">
        <f t="shared" si="9"/>
        <v>435.534</v>
      </c>
      <c r="L122" s="202"/>
    </row>
    <row r="123" spans="1:12" s="66" customFormat="1" ht="19.5" customHeight="1">
      <c r="A123" s="18">
        <v>119</v>
      </c>
      <c r="B123" s="130" t="s">
        <v>1616</v>
      </c>
      <c r="C123" s="130">
        <v>6890</v>
      </c>
      <c r="D123" s="132">
        <v>1482</v>
      </c>
      <c r="E123" s="18">
        <v>8338</v>
      </c>
      <c r="F123" s="18">
        <v>1554</v>
      </c>
      <c r="G123" s="130">
        <f t="shared" si="5"/>
        <v>1448</v>
      </c>
      <c r="H123" s="130">
        <f t="shared" si="10"/>
        <v>72</v>
      </c>
      <c r="I123" s="131">
        <f t="shared" si="7"/>
        <v>852.872</v>
      </c>
      <c r="J123" s="131">
        <f t="shared" si="8"/>
        <v>185.04</v>
      </c>
      <c r="K123" s="131">
        <f t="shared" si="9"/>
        <v>1037.912</v>
      </c>
      <c r="L123" s="202"/>
    </row>
    <row r="124" spans="1:12" s="66" customFormat="1" ht="19.5" customHeight="1">
      <c r="A124" s="18">
        <v>120</v>
      </c>
      <c r="B124" s="130" t="s">
        <v>1617</v>
      </c>
      <c r="C124" s="130">
        <v>2377</v>
      </c>
      <c r="D124" s="132">
        <v>446</v>
      </c>
      <c r="E124" s="18">
        <v>2377</v>
      </c>
      <c r="F124" s="18">
        <v>446</v>
      </c>
      <c r="G124" s="130">
        <f t="shared" si="5"/>
        <v>0</v>
      </c>
      <c r="H124" s="130">
        <f t="shared" si="10"/>
        <v>0</v>
      </c>
      <c r="I124" s="131">
        <f t="shared" si="7"/>
        <v>0</v>
      </c>
      <c r="J124" s="131">
        <f t="shared" si="8"/>
        <v>0</v>
      </c>
      <c r="K124" s="131">
        <f t="shared" si="9"/>
        <v>0</v>
      </c>
      <c r="L124" s="202"/>
    </row>
    <row r="125" spans="1:12" s="66" customFormat="1" ht="19.5" customHeight="1">
      <c r="A125" s="18">
        <v>121</v>
      </c>
      <c r="B125" s="130" t="s">
        <v>1618</v>
      </c>
      <c r="C125" s="130" t="s">
        <v>1619</v>
      </c>
      <c r="D125" s="132" t="s">
        <v>1620</v>
      </c>
      <c r="E125" s="18" t="s">
        <v>1621</v>
      </c>
      <c r="F125" s="18" t="s">
        <v>1622</v>
      </c>
      <c r="G125" s="130">
        <v>1089</v>
      </c>
      <c r="H125" s="130">
        <v>65</v>
      </c>
      <c r="I125" s="131">
        <f t="shared" si="7"/>
        <v>641.4209999999999</v>
      </c>
      <c r="J125" s="131">
        <f t="shared" si="8"/>
        <v>167.04999999999998</v>
      </c>
      <c r="K125" s="131">
        <f t="shared" si="9"/>
        <v>808.4709999999999</v>
      </c>
      <c r="L125" s="202"/>
    </row>
    <row r="126" spans="1:12" s="66" customFormat="1" ht="19.5" customHeight="1">
      <c r="A126" s="18">
        <v>122</v>
      </c>
      <c r="B126" s="130" t="s">
        <v>1623</v>
      </c>
      <c r="C126" s="130">
        <v>7900</v>
      </c>
      <c r="D126" s="132">
        <v>1065</v>
      </c>
      <c r="E126" s="18">
        <v>9417</v>
      </c>
      <c r="F126" s="18">
        <v>1096</v>
      </c>
      <c r="G126" s="130">
        <v>1517</v>
      </c>
      <c r="H126" s="130">
        <f t="shared" si="10"/>
        <v>31</v>
      </c>
      <c r="I126" s="131">
        <f t="shared" si="7"/>
        <v>893.5129999999999</v>
      </c>
      <c r="J126" s="131">
        <f t="shared" si="8"/>
        <v>79.67</v>
      </c>
      <c r="K126" s="131">
        <f t="shared" si="9"/>
        <v>973.1829999999999</v>
      </c>
      <c r="L126" s="202"/>
    </row>
    <row r="127" spans="1:12" s="66" customFormat="1" ht="19.5" customHeight="1">
      <c r="A127" s="18">
        <v>123</v>
      </c>
      <c r="B127" s="130" t="s">
        <v>1624</v>
      </c>
      <c r="C127" s="130">
        <v>3272</v>
      </c>
      <c r="D127" s="132">
        <v>2206</v>
      </c>
      <c r="E127" s="18">
        <v>5277</v>
      </c>
      <c r="F127" s="18">
        <v>2346</v>
      </c>
      <c r="G127" s="130">
        <f t="shared" si="5"/>
        <v>2005</v>
      </c>
      <c r="H127" s="130">
        <f t="shared" si="10"/>
        <v>140</v>
      </c>
      <c r="I127" s="131">
        <f t="shared" si="7"/>
        <v>1180.945</v>
      </c>
      <c r="J127" s="131">
        <f t="shared" si="8"/>
        <v>359.79999999999995</v>
      </c>
      <c r="K127" s="131">
        <f t="shared" si="9"/>
        <v>1540.745</v>
      </c>
      <c r="L127" s="202"/>
    </row>
    <row r="128" spans="1:12" s="66" customFormat="1" ht="18.75" customHeight="1">
      <c r="A128" s="18">
        <v>124</v>
      </c>
      <c r="B128" s="130" t="s">
        <v>1625</v>
      </c>
      <c r="C128" s="130">
        <v>8322</v>
      </c>
      <c r="D128" s="132">
        <v>1331</v>
      </c>
      <c r="E128" s="18">
        <v>8564</v>
      </c>
      <c r="F128" s="18">
        <v>1397</v>
      </c>
      <c r="G128" s="130">
        <f t="shared" si="5"/>
        <v>242</v>
      </c>
      <c r="H128" s="130">
        <f t="shared" si="10"/>
        <v>66</v>
      </c>
      <c r="I128" s="131">
        <f t="shared" si="7"/>
        <v>142.53799999999998</v>
      </c>
      <c r="J128" s="131">
        <f t="shared" si="8"/>
        <v>169.61999999999998</v>
      </c>
      <c r="K128" s="131">
        <f t="shared" si="9"/>
        <v>312.15799999999996</v>
      </c>
      <c r="L128" s="202"/>
    </row>
    <row r="129" spans="1:12" s="66" customFormat="1" ht="18.75" customHeight="1">
      <c r="A129" s="18">
        <v>125</v>
      </c>
      <c r="B129" s="130" t="s">
        <v>1626</v>
      </c>
      <c r="C129" s="130">
        <v>1383</v>
      </c>
      <c r="D129" s="132">
        <v>1757</v>
      </c>
      <c r="E129" s="18">
        <v>2679</v>
      </c>
      <c r="F129" s="18">
        <v>1800</v>
      </c>
      <c r="G129" s="130">
        <f t="shared" si="5"/>
        <v>1296</v>
      </c>
      <c r="H129" s="130">
        <f t="shared" si="10"/>
        <v>43</v>
      </c>
      <c r="I129" s="131">
        <f t="shared" si="7"/>
        <v>763.3439999999999</v>
      </c>
      <c r="J129" s="131">
        <f t="shared" si="8"/>
        <v>110.50999999999999</v>
      </c>
      <c r="K129" s="131">
        <f t="shared" si="9"/>
        <v>873.8539999999999</v>
      </c>
      <c r="L129" s="202"/>
    </row>
    <row r="130" spans="1:12" s="66" customFormat="1" ht="18.75" customHeight="1">
      <c r="A130" s="18">
        <v>126</v>
      </c>
      <c r="B130" s="130" t="s">
        <v>1627</v>
      </c>
      <c r="C130" s="130">
        <v>7070</v>
      </c>
      <c r="D130" s="132">
        <v>775</v>
      </c>
      <c r="E130" s="18">
        <v>9274</v>
      </c>
      <c r="F130" s="18">
        <v>822</v>
      </c>
      <c r="G130" s="130">
        <f t="shared" si="5"/>
        <v>2204</v>
      </c>
      <c r="H130" s="130">
        <f t="shared" si="10"/>
        <v>47</v>
      </c>
      <c r="I130" s="131">
        <f t="shared" si="7"/>
        <v>1298.156</v>
      </c>
      <c r="J130" s="131">
        <f t="shared" si="8"/>
        <v>120.78999999999999</v>
      </c>
      <c r="K130" s="131">
        <f t="shared" si="9"/>
        <v>1418.946</v>
      </c>
      <c r="L130" s="203"/>
    </row>
    <row r="131" spans="1:12" s="66" customFormat="1" ht="18.75" customHeight="1">
      <c r="A131" s="18">
        <v>127</v>
      </c>
      <c r="B131" s="130" t="s">
        <v>1628</v>
      </c>
      <c r="C131" s="130">
        <v>9569</v>
      </c>
      <c r="D131" s="132">
        <v>1790</v>
      </c>
      <c r="E131" s="18">
        <v>1175</v>
      </c>
      <c r="F131" s="18">
        <v>1875</v>
      </c>
      <c r="G131" s="130">
        <f>10000-9569+1175</f>
        <v>1606</v>
      </c>
      <c r="H131" s="130">
        <f t="shared" si="10"/>
        <v>85</v>
      </c>
      <c r="I131" s="131">
        <f t="shared" si="7"/>
        <v>945.934</v>
      </c>
      <c r="J131" s="131">
        <f t="shared" si="8"/>
        <v>218.45</v>
      </c>
      <c r="K131" s="131">
        <f t="shared" si="9"/>
        <v>1164.384</v>
      </c>
      <c r="L131" s="204" t="s">
        <v>66</v>
      </c>
    </row>
    <row r="132" spans="1:12" s="66" customFormat="1" ht="18.75" customHeight="1">
      <c r="A132" s="18">
        <v>128</v>
      </c>
      <c r="B132" s="130" t="s">
        <v>1629</v>
      </c>
      <c r="C132" s="130">
        <v>6450</v>
      </c>
      <c r="D132" s="132">
        <v>1662</v>
      </c>
      <c r="E132" s="18">
        <v>9060</v>
      </c>
      <c r="F132" s="18">
        <v>1805</v>
      </c>
      <c r="G132" s="130">
        <f t="shared" si="5"/>
        <v>2610</v>
      </c>
      <c r="H132" s="130">
        <f t="shared" si="10"/>
        <v>143</v>
      </c>
      <c r="I132" s="131">
        <f t="shared" si="7"/>
        <v>1537.29</v>
      </c>
      <c r="J132" s="131">
        <f t="shared" si="8"/>
        <v>367.51</v>
      </c>
      <c r="K132" s="131">
        <f t="shared" si="9"/>
        <v>1904.8</v>
      </c>
      <c r="L132" s="204"/>
    </row>
    <row r="133" spans="1:12" s="66" customFormat="1" ht="18.75" customHeight="1">
      <c r="A133" s="18">
        <v>129</v>
      </c>
      <c r="B133" s="130" t="s">
        <v>1630</v>
      </c>
      <c r="C133" s="130">
        <v>4216</v>
      </c>
      <c r="D133" s="132">
        <v>2018</v>
      </c>
      <c r="E133" s="18">
        <v>4623</v>
      </c>
      <c r="F133" s="18">
        <v>2085</v>
      </c>
      <c r="G133" s="130">
        <f t="shared" si="5"/>
        <v>407</v>
      </c>
      <c r="H133" s="130">
        <f t="shared" si="10"/>
        <v>67</v>
      </c>
      <c r="I133" s="131">
        <f t="shared" si="7"/>
        <v>239.72299999999998</v>
      </c>
      <c r="J133" s="131">
        <f t="shared" si="8"/>
        <v>172.19</v>
      </c>
      <c r="K133" s="131">
        <f t="shared" si="9"/>
        <v>411.913</v>
      </c>
      <c r="L133" s="204"/>
    </row>
    <row r="134" spans="1:12" s="66" customFormat="1" ht="18.75" customHeight="1">
      <c r="A134" s="18">
        <v>130</v>
      </c>
      <c r="B134" s="130" t="s">
        <v>1631</v>
      </c>
      <c r="C134" s="130">
        <v>3109</v>
      </c>
      <c r="D134" s="132">
        <v>1445</v>
      </c>
      <c r="E134" s="18">
        <v>4405</v>
      </c>
      <c r="F134" s="18">
        <v>1501</v>
      </c>
      <c r="G134" s="130">
        <f aca="true" t="shared" si="11" ref="G134:G161">E134-C134</f>
        <v>1296</v>
      </c>
      <c r="H134" s="130">
        <f t="shared" si="10"/>
        <v>56</v>
      </c>
      <c r="I134" s="131">
        <f aca="true" t="shared" si="12" ref="I134:I168">G134*0.589</f>
        <v>763.3439999999999</v>
      </c>
      <c r="J134" s="131">
        <f aca="true" t="shared" si="13" ref="J134:J168">H134*2.57</f>
        <v>143.92</v>
      </c>
      <c r="K134" s="131">
        <f aca="true" t="shared" si="14" ref="K134:K168">J134+I134</f>
        <v>907.2639999999999</v>
      </c>
      <c r="L134" s="204"/>
    </row>
    <row r="135" spans="1:12" s="66" customFormat="1" ht="18.75" customHeight="1">
      <c r="A135" s="18">
        <v>131</v>
      </c>
      <c r="B135" s="130" t="s">
        <v>1632</v>
      </c>
      <c r="C135" s="130">
        <v>9099</v>
      </c>
      <c r="D135" s="134">
        <v>1250</v>
      </c>
      <c r="E135" s="18">
        <v>809</v>
      </c>
      <c r="F135" s="18">
        <v>1322</v>
      </c>
      <c r="G135" s="130">
        <f>10000-9099+809</f>
        <v>1710</v>
      </c>
      <c r="H135" s="130">
        <f t="shared" si="10"/>
        <v>72</v>
      </c>
      <c r="I135" s="131">
        <f t="shared" si="12"/>
        <v>1007.1899999999999</v>
      </c>
      <c r="J135" s="131">
        <f t="shared" si="13"/>
        <v>185.04</v>
      </c>
      <c r="K135" s="131">
        <f t="shared" si="14"/>
        <v>1192.23</v>
      </c>
      <c r="L135" s="204"/>
    </row>
    <row r="136" spans="1:14" s="116" customFormat="1" ht="18.75" customHeight="1">
      <c r="A136" s="18">
        <v>132</v>
      </c>
      <c r="B136" s="130" t="s">
        <v>1633</v>
      </c>
      <c r="C136" s="130" t="s">
        <v>1634</v>
      </c>
      <c r="D136" s="132" t="s">
        <v>1635</v>
      </c>
      <c r="E136" s="18" t="s">
        <v>1636</v>
      </c>
      <c r="F136" s="18" t="s">
        <v>1637</v>
      </c>
      <c r="G136" s="130">
        <v>1967</v>
      </c>
      <c r="H136" s="130">
        <v>156</v>
      </c>
      <c r="I136" s="131">
        <f t="shared" si="12"/>
        <v>1158.5629999999999</v>
      </c>
      <c r="J136" s="131">
        <f t="shared" si="13"/>
        <v>400.91999999999996</v>
      </c>
      <c r="K136" s="131">
        <f t="shared" si="14"/>
        <v>1559.4829999999997</v>
      </c>
      <c r="L136" s="204"/>
      <c r="M136" s="199"/>
      <c r="N136" s="200"/>
    </row>
    <row r="137" spans="1:12" s="66" customFormat="1" ht="18.75" customHeight="1">
      <c r="A137" s="18">
        <v>133</v>
      </c>
      <c r="B137" s="130" t="s">
        <v>1638</v>
      </c>
      <c r="C137" s="134" t="s">
        <v>1639</v>
      </c>
      <c r="D137" s="132">
        <v>1314</v>
      </c>
      <c r="E137" s="18" t="s">
        <v>1640</v>
      </c>
      <c r="F137" s="18">
        <v>1419</v>
      </c>
      <c r="G137" s="130">
        <v>2040</v>
      </c>
      <c r="H137" s="130">
        <f t="shared" si="10"/>
        <v>105</v>
      </c>
      <c r="I137" s="131">
        <f t="shared" si="12"/>
        <v>1201.56</v>
      </c>
      <c r="J137" s="131">
        <f t="shared" si="13"/>
        <v>269.84999999999997</v>
      </c>
      <c r="K137" s="131">
        <f t="shared" si="14"/>
        <v>1471.4099999999999</v>
      </c>
      <c r="L137" s="204"/>
    </row>
    <row r="138" spans="1:12" s="66" customFormat="1" ht="18.75" customHeight="1">
      <c r="A138" s="18">
        <v>134</v>
      </c>
      <c r="B138" s="130" t="s">
        <v>1641</v>
      </c>
      <c r="C138" s="130">
        <v>3254</v>
      </c>
      <c r="D138" s="132">
        <v>1196</v>
      </c>
      <c r="E138" s="18">
        <v>4445</v>
      </c>
      <c r="F138" s="18">
        <v>1260</v>
      </c>
      <c r="G138" s="130">
        <f t="shared" si="11"/>
        <v>1191</v>
      </c>
      <c r="H138" s="130">
        <f t="shared" si="10"/>
        <v>64</v>
      </c>
      <c r="I138" s="131">
        <f t="shared" si="12"/>
        <v>701.4989999999999</v>
      </c>
      <c r="J138" s="131">
        <f t="shared" si="13"/>
        <v>164.48</v>
      </c>
      <c r="K138" s="131">
        <f t="shared" si="14"/>
        <v>865.9789999999999</v>
      </c>
      <c r="L138" s="204"/>
    </row>
    <row r="139" spans="1:12" s="66" customFormat="1" ht="18.75" customHeight="1">
      <c r="A139" s="18">
        <v>135</v>
      </c>
      <c r="B139" s="130" t="s">
        <v>1642</v>
      </c>
      <c r="C139" s="130">
        <v>2894</v>
      </c>
      <c r="D139" s="132">
        <v>1194</v>
      </c>
      <c r="E139" s="18">
        <v>3414</v>
      </c>
      <c r="F139" s="18">
        <v>1236</v>
      </c>
      <c r="G139" s="130">
        <f t="shared" si="11"/>
        <v>520</v>
      </c>
      <c r="H139" s="130">
        <f t="shared" si="10"/>
        <v>42</v>
      </c>
      <c r="I139" s="131">
        <f t="shared" si="12"/>
        <v>306.28</v>
      </c>
      <c r="J139" s="131">
        <f t="shared" si="13"/>
        <v>107.94</v>
      </c>
      <c r="K139" s="131">
        <f t="shared" si="14"/>
        <v>414.21999999999997</v>
      </c>
      <c r="L139" s="204"/>
    </row>
    <row r="140" spans="1:12" s="66" customFormat="1" ht="18.75" customHeight="1">
      <c r="A140" s="18">
        <v>136</v>
      </c>
      <c r="B140" s="130" t="s">
        <v>1643</v>
      </c>
      <c r="C140" s="130">
        <v>986</v>
      </c>
      <c r="D140" s="132">
        <v>1689</v>
      </c>
      <c r="E140" s="18">
        <v>3106</v>
      </c>
      <c r="F140" s="18">
        <v>1781</v>
      </c>
      <c r="G140" s="130">
        <f t="shared" si="11"/>
        <v>2120</v>
      </c>
      <c r="H140" s="130">
        <f t="shared" si="10"/>
        <v>92</v>
      </c>
      <c r="I140" s="131">
        <f t="shared" si="12"/>
        <v>1248.6799999999998</v>
      </c>
      <c r="J140" s="131">
        <f t="shared" si="13"/>
        <v>236.44</v>
      </c>
      <c r="K140" s="131">
        <f t="shared" si="14"/>
        <v>1485.12</v>
      </c>
      <c r="L140" s="204"/>
    </row>
    <row r="141" spans="1:12" s="66" customFormat="1" ht="18.75" customHeight="1">
      <c r="A141" s="18">
        <v>137</v>
      </c>
      <c r="B141" s="130" t="s">
        <v>1644</v>
      </c>
      <c r="C141" s="130">
        <v>6023</v>
      </c>
      <c r="D141" s="132">
        <v>795</v>
      </c>
      <c r="E141" s="18">
        <v>7057</v>
      </c>
      <c r="F141" s="18">
        <v>846</v>
      </c>
      <c r="G141" s="130">
        <f t="shared" si="11"/>
        <v>1034</v>
      </c>
      <c r="H141" s="130">
        <f t="shared" si="10"/>
        <v>51</v>
      </c>
      <c r="I141" s="131">
        <f t="shared" si="12"/>
        <v>609.026</v>
      </c>
      <c r="J141" s="131">
        <f t="shared" si="13"/>
        <v>131.07</v>
      </c>
      <c r="K141" s="131">
        <f t="shared" si="14"/>
        <v>740.096</v>
      </c>
      <c r="L141" s="204"/>
    </row>
    <row r="142" spans="1:12" s="66" customFormat="1" ht="18.75" customHeight="1">
      <c r="A142" s="18">
        <v>138</v>
      </c>
      <c r="B142" s="130" t="s">
        <v>1645</v>
      </c>
      <c r="C142" s="130">
        <v>494</v>
      </c>
      <c r="D142" s="132">
        <v>885</v>
      </c>
      <c r="E142" s="18">
        <v>1354</v>
      </c>
      <c r="F142" s="18">
        <v>911</v>
      </c>
      <c r="G142" s="130">
        <f t="shared" si="11"/>
        <v>860</v>
      </c>
      <c r="H142" s="130">
        <f t="shared" si="10"/>
        <v>26</v>
      </c>
      <c r="I142" s="131">
        <f t="shared" si="12"/>
        <v>506.53999999999996</v>
      </c>
      <c r="J142" s="131">
        <f t="shared" si="13"/>
        <v>66.82</v>
      </c>
      <c r="K142" s="131">
        <f t="shared" si="14"/>
        <v>573.3599999999999</v>
      </c>
      <c r="L142" s="204"/>
    </row>
    <row r="143" spans="1:12" s="66" customFormat="1" ht="18.75" customHeight="1">
      <c r="A143" s="18">
        <v>139</v>
      </c>
      <c r="B143" s="130" t="s">
        <v>1646</v>
      </c>
      <c r="C143" s="130">
        <v>9838</v>
      </c>
      <c r="D143" s="132">
        <v>1150</v>
      </c>
      <c r="E143" s="18">
        <v>1396</v>
      </c>
      <c r="F143" s="18">
        <v>1216</v>
      </c>
      <c r="G143" s="130">
        <f>10000-9838+1396</f>
        <v>1558</v>
      </c>
      <c r="H143" s="130">
        <f t="shared" si="10"/>
        <v>66</v>
      </c>
      <c r="I143" s="131">
        <f t="shared" si="12"/>
        <v>917.6619999999999</v>
      </c>
      <c r="J143" s="131">
        <f t="shared" si="13"/>
        <v>169.61999999999998</v>
      </c>
      <c r="K143" s="131">
        <f t="shared" si="14"/>
        <v>1087.282</v>
      </c>
      <c r="L143" s="204"/>
    </row>
    <row r="144" spans="1:12" s="66" customFormat="1" ht="18.75" customHeight="1">
      <c r="A144" s="18">
        <v>140</v>
      </c>
      <c r="B144" s="130" t="s">
        <v>1647</v>
      </c>
      <c r="C144" s="130">
        <v>8779</v>
      </c>
      <c r="D144" s="132">
        <v>942</v>
      </c>
      <c r="E144" s="18">
        <v>20</v>
      </c>
      <c r="F144" s="18">
        <v>998</v>
      </c>
      <c r="G144" s="130">
        <f>10000-8779+20</f>
        <v>1241</v>
      </c>
      <c r="H144" s="130">
        <f t="shared" si="10"/>
        <v>56</v>
      </c>
      <c r="I144" s="131">
        <f t="shared" si="12"/>
        <v>730.949</v>
      </c>
      <c r="J144" s="131">
        <f t="shared" si="13"/>
        <v>143.92</v>
      </c>
      <c r="K144" s="131">
        <f t="shared" si="14"/>
        <v>874.8689999999999</v>
      </c>
      <c r="L144" s="204"/>
    </row>
    <row r="145" spans="1:12" s="66" customFormat="1" ht="18.75" customHeight="1">
      <c r="A145" s="18">
        <v>141</v>
      </c>
      <c r="B145" s="130" t="s">
        <v>1648</v>
      </c>
      <c r="C145" s="130">
        <v>2035</v>
      </c>
      <c r="D145" s="132">
        <v>229</v>
      </c>
      <c r="E145" s="18">
        <v>2809</v>
      </c>
      <c r="F145" s="18">
        <v>270</v>
      </c>
      <c r="G145" s="130">
        <f t="shared" si="11"/>
        <v>774</v>
      </c>
      <c r="H145" s="130">
        <f t="shared" si="10"/>
        <v>41</v>
      </c>
      <c r="I145" s="131">
        <f t="shared" si="12"/>
        <v>455.88599999999997</v>
      </c>
      <c r="J145" s="131">
        <f t="shared" si="13"/>
        <v>105.36999999999999</v>
      </c>
      <c r="K145" s="131">
        <f t="shared" si="14"/>
        <v>561.256</v>
      </c>
      <c r="L145" s="204"/>
    </row>
    <row r="146" spans="1:12" s="66" customFormat="1" ht="18.75" customHeight="1">
      <c r="A146" s="18">
        <v>142</v>
      </c>
      <c r="B146" s="130" t="s">
        <v>1649</v>
      </c>
      <c r="C146" s="130">
        <v>13212</v>
      </c>
      <c r="D146" s="132">
        <v>1833</v>
      </c>
      <c r="E146" s="18">
        <v>14135</v>
      </c>
      <c r="F146" s="18">
        <v>1953</v>
      </c>
      <c r="G146" s="130">
        <f t="shared" si="11"/>
        <v>923</v>
      </c>
      <c r="H146" s="130">
        <f t="shared" si="10"/>
        <v>120</v>
      </c>
      <c r="I146" s="131">
        <f t="shared" si="12"/>
        <v>543.6469999999999</v>
      </c>
      <c r="J146" s="131">
        <f t="shared" si="13"/>
        <v>308.4</v>
      </c>
      <c r="K146" s="131">
        <f t="shared" si="14"/>
        <v>852.0469999999999</v>
      </c>
      <c r="L146" s="204"/>
    </row>
    <row r="147" spans="1:12" s="66" customFormat="1" ht="18.75" customHeight="1">
      <c r="A147" s="18">
        <v>143</v>
      </c>
      <c r="B147" s="130" t="s">
        <v>1650</v>
      </c>
      <c r="C147" s="130" t="s">
        <v>1651</v>
      </c>
      <c r="D147" s="132" t="s">
        <v>1652</v>
      </c>
      <c r="E147" s="18" t="s">
        <v>1653</v>
      </c>
      <c r="F147" s="18" t="s">
        <v>1654</v>
      </c>
      <c r="G147" s="130">
        <f>407-212</f>
        <v>195</v>
      </c>
      <c r="H147" s="130">
        <v>4</v>
      </c>
      <c r="I147" s="131">
        <f t="shared" si="12"/>
        <v>114.85499999999999</v>
      </c>
      <c r="J147" s="131">
        <f t="shared" si="13"/>
        <v>10.28</v>
      </c>
      <c r="K147" s="131">
        <f t="shared" si="14"/>
        <v>125.13499999999999</v>
      </c>
      <c r="L147" s="204"/>
    </row>
    <row r="148" spans="1:12" s="66" customFormat="1" ht="18.75" customHeight="1">
      <c r="A148" s="18">
        <v>144</v>
      </c>
      <c r="B148" s="130" t="s">
        <v>1655</v>
      </c>
      <c r="C148" s="130">
        <v>4854</v>
      </c>
      <c r="D148" s="132">
        <v>438</v>
      </c>
      <c r="E148" s="18">
        <v>5699</v>
      </c>
      <c r="F148" s="18">
        <v>550</v>
      </c>
      <c r="G148" s="130">
        <f t="shared" si="11"/>
        <v>845</v>
      </c>
      <c r="H148" s="130">
        <f>F148-D148</f>
        <v>112</v>
      </c>
      <c r="I148" s="131">
        <f t="shared" si="12"/>
        <v>497.705</v>
      </c>
      <c r="J148" s="131">
        <f t="shared" si="13"/>
        <v>287.84</v>
      </c>
      <c r="K148" s="131">
        <f t="shared" si="14"/>
        <v>785.545</v>
      </c>
      <c r="L148" s="204"/>
    </row>
    <row r="149" spans="1:12" s="66" customFormat="1" ht="18.75" customHeight="1">
      <c r="A149" s="18">
        <v>145</v>
      </c>
      <c r="B149" s="130" t="s">
        <v>1656</v>
      </c>
      <c r="C149" s="130">
        <v>9812</v>
      </c>
      <c r="D149" s="132">
        <v>1469</v>
      </c>
      <c r="E149" s="18">
        <v>1161</v>
      </c>
      <c r="F149" s="18">
        <v>1539</v>
      </c>
      <c r="G149" s="130">
        <f>10000-9812+1161</f>
        <v>1349</v>
      </c>
      <c r="H149" s="130">
        <f>F149-D149</f>
        <v>70</v>
      </c>
      <c r="I149" s="131">
        <f t="shared" si="12"/>
        <v>794.5609999999999</v>
      </c>
      <c r="J149" s="131">
        <f t="shared" si="13"/>
        <v>179.89999999999998</v>
      </c>
      <c r="K149" s="131">
        <f t="shared" si="14"/>
        <v>974.4609999999999</v>
      </c>
      <c r="L149" s="204"/>
    </row>
    <row r="150" spans="1:12" s="66" customFormat="1" ht="18.75" customHeight="1">
      <c r="A150" s="18">
        <v>146</v>
      </c>
      <c r="B150" s="130" t="s">
        <v>1657</v>
      </c>
      <c r="C150" s="130">
        <v>27566</v>
      </c>
      <c r="D150" s="132">
        <v>1025</v>
      </c>
      <c r="E150" s="18">
        <v>29877</v>
      </c>
      <c r="F150" s="18">
        <v>1131</v>
      </c>
      <c r="G150" s="130">
        <f t="shared" si="11"/>
        <v>2311</v>
      </c>
      <c r="H150" s="130">
        <f>F150-D150</f>
        <v>106</v>
      </c>
      <c r="I150" s="131">
        <f t="shared" si="12"/>
        <v>1361.1789999999999</v>
      </c>
      <c r="J150" s="131">
        <f t="shared" si="13"/>
        <v>272.41999999999996</v>
      </c>
      <c r="K150" s="131">
        <f t="shared" si="14"/>
        <v>1633.5989999999997</v>
      </c>
      <c r="L150" s="201" t="s">
        <v>65</v>
      </c>
    </row>
    <row r="151" spans="1:14" s="116" customFormat="1" ht="18.75" customHeight="1">
      <c r="A151" s="18">
        <v>147</v>
      </c>
      <c r="B151" s="130" t="s">
        <v>1658</v>
      </c>
      <c r="C151" s="130">
        <v>9674</v>
      </c>
      <c r="D151" s="132">
        <v>566</v>
      </c>
      <c r="E151" s="18">
        <v>12625</v>
      </c>
      <c r="F151" s="18">
        <v>700</v>
      </c>
      <c r="G151" s="130">
        <f t="shared" si="11"/>
        <v>2951</v>
      </c>
      <c r="H151" s="130">
        <f>F151-D151</f>
        <v>134</v>
      </c>
      <c r="I151" s="131">
        <f t="shared" si="12"/>
        <v>1738.139</v>
      </c>
      <c r="J151" s="131">
        <f t="shared" si="13"/>
        <v>344.38</v>
      </c>
      <c r="K151" s="131">
        <f t="shared" si="14"/>
        <v>2082.519</v>
      </c>
      <c r="L151" s="202"/>
      <c r="M151" s="199"/>
      <c r="N151" s="200"/>
    </row>
    <row r="152" spans="1:12" s="66" customFormat="1" ht="18.75" customHeight="1">
      <c r="A152" s="18">
        <v>148</v>
      </c>
      <c r="B152" s="130" t="s">
        <v>1659</v>
      </c>
      <c r="C152" s="134">
        <v>18846</v>
      </c>
      <c r="D152" s="132">
        <v>759</v>
      </c>
      <c r="E152" s="18">
        <v>20320</v>
      </c>
      <c r="F152" s="18">
        <v>822</v>
      </c>
      <c r="G152" s="130">
        <f t="shared" si="11"/>
        <v>1474</v>
      </c>
      <c r="H152" s="130">
        <f>F152-D152</f>
        <v>63</v>
      </c>
      <c r="I152" s="131">
        <f t="shared" si="12"/>
        <v>868.1859999999999</v>
      </c>
      <c r="J152" s="131">
        <f t="shared" si="13"/>
        <v>161.91</v>
      </c>
      <c r="K152" s="131">
        <f t="shared" si="14"/>
        <v>1030.096</v>
      </c>
      <c r="L152" s="202"/>
    </row>
    <row r="153" spans="1:14" s="116" customFormat="1" ht="18.75" customHeight="1">
      <c r="A153" s="18">
        <v>149</v>
      </c>
      <c r="B153" s="130" t="s">
        <v>1660</v>
      </c>
      <c r="C153" s="130" t="s">
        <v>1661</v>
      </c>
      <c r="D153" s="132" t="s">
        <v>1662</v>
      </c>
      <c r="E153" s="18" t="s">
        <v>1663</v>
      </c>
      <c r="F153" s="18" t="s">
        <v>1664</v>
      </c>
      <c r="G153" s="130">
        <v>1803</v>
      </c>
      <c r="H153" s="130">
        <v>134</v>
      </c>
      <c r="I153" s="131">
        <f t="shared" si="12"/>
        <v>1061.9669999999999</v>
      </c>
      <c r="J153" s="131">
        <f t="shared" si="13"/>
        <v>344.38</v>
      </c>
      <c r="K153" s="131">
        <f t="shared" si="14"/>
        <v>1406.3469999999998</v>
      </c>
      <c r="L153" s="202"/>
      <c r="M153" s="125"/>
      <c r="N153" s="126"/>
    </row>
    <row r="154" spans="1:12" s="66" customFormat="1" ht="18.75" customHeight="1">
      <c r="A154" s="18">
        <v>150</v>
      </c>
      <c r="B154" s="130" t="s">
        <v>1665</v>
      </c>
      <c r="C154" s="130">
        <v>10624</v>
      </c>
      <c r="D154" s="132">
        <v>679</v>
      </c>
      <c r="E154" s="18">
        <v>11835</v>
      </c>
      <c r="F154" s="18">
        <v>730</v>
      </c>
      <c r="G154" s="130">
        <f t="shared" si="11"/>
        <v>1211</v>
      </c>
      <c r="H154" s="130">
        <f>F154-D154</f>
        <v>51</v>
      </c>
      <c r="I154" s="131">
        <f t="shared" si="12"/>
        <v>713.279</v>
      </c>
      <c r="J154" s="131">
        <f t="shared" si="13"/>
        <v>131.07</v>
      </c>
      <c r="K154" s="131">
        <f t="shared" si="14"/>
        <v>844.3489999999999</v>
      </c>
      <c r="L154" s="202"/>
    </row>
    <row r="155" spans="1:12" s="66" customFormat="1" ht="18.75" customHeight="1">
      <c r="A155" s="18">
        <v>151</v>
      </c>
      <c r="B155" s="130" t="s">
        <v>1666</v>
      </c>
      <c r="C155" s="130">
        <v>23439</v>
      </c>
      <c r="D155" s="132">
        <v>1043</v>
      </c>
      <c r="E155" s="18">
        <v>24816</v>
      </c>
      <c r="F155" s="18">
        <v>1112</v>
      </c>
      <c r="G155" s="130">
        <f t="shared" si="11"/>
        <v>1377</v>
      </c>
      <c r="H155" s="130">
        <f aca="true" t="shared" si="15" ref="H155:H164">F155-D155</f>
        <v>69</v>
      </c>
      <c r="I155" s="131">
        <f t="shared" si="12"/>
        <v>811.053</v>
      </c>
      <c r="J155" s="131">
        <f t="shared" si="13"/>
        <v>177.32999999999998</v>
      </c>
      <c r="K155" s="131">
        <f t="shared" si="14"/>
        <v>988.383</v>
      </c>
      <c r="L155" s="202"/>
    </row>
    <row r="156" spans="1:12" s="66" customFormat="1" ht="18.75" customHeight="1">
      <c r="A156" s="18">
        <v>152</v>
      </c>
      <c r="B156" s="130" t="s">
        <v>1667</v>
      </c>
      <c r="C156" s="134">
        <v>5670</v>
      </c>
      <c r="D156" s="132">
        <v>474</v>
      </c>
      <c r="E156" s="18">
        <v>6290</v>
      </c>
      <c r="F156" s="18">
        <v>528</v>
      </c>
      <c r="G156" s="130">
        <f t="shared" si="11"/>
        <v>620</v>
      </c>
      <c r="H156" s="130">
        <f t="shared" si="15"/>
        <v>54</v>
      </c>
      <c r="I156" s="131">
        <f t="shared" si="12"/>
        <v>365.18</v>
      </c>
      <c r="J156" s="131">
        <f t="shared" si="13"/>
        <v>138.78</v>
      </c>
      <c r="K156" s="131">
        <f t="shared" si="14"/>
        <v>503.96000000000004</v>
      </c>
      <c r="L156" s="202"/>
    </row>
    <row r="157" spans="1:12" s="66" customFormat="1" ht="18.75" customHeight="1">
      <c r="A157" s="18">
        <v>153</v>
      </c>
      <c r="B157" s="130" t="s">
        <v>1668</v>
      </c>
      <c r="C157" s="130">
        <v>9624</v>
      </c>
      <c r="D157" s="132">
        <v>716</v>
      </c>
      <c r="E157" s="18">
        <v>12237</v>
      </c>
      <c r="F157" s="18">
        <v>796</v>
      </c>
      <c r="G157" s="130">
        <f t="shared" si="11"/>
        <v>2613</v>
      </c>
      <c r="H157" s="130">
        <f t="shared" si="15"/>
        <v>80</v>
      </c>
      <c r="I157" s="131">
        <f t="shared" si="12"/>
        <v>1539.057</v>
      </c>
      <c r="J157" s="131">
        <f t="shared" si="13"/>
        <v>205.6</v>
      </c>
      <c r="K157" s="131">
        <f t="shared" si="14"/>
        <v>1744.657</v>
      </c>
      <c r="L157" s="202"/>
    </row>
    <row r="158" spans="1:12" s="66" customFormat="1" ht="18.75" customHeight="1">
      <c r="A158" s="18">
        <v>154</v>
      </c>
      <c r="B158" s="130" t="s">
        <v>1669</v>
      </c>
      <c r="C158" s="130">
        <v>2343</v>
      </c>
      <c r="D158" s="132">
        <v>656</v>
      </c>
      <c r="E158" s="18">
        <v>3905</v>
      </c>
      <c r="F158" s="18">
        <v>741</v>
      </c>
      <c r="G158" s="130">
        <f t="shared" si="11"/>
        <v>1562</v>
      </c>
      <c r="H158" s="130">
        <f t="shared" si="15"/>
        <v>85</v>
      </c>
      <c r="I158" s="131">
        <f t="shared" si="12"/>
        <v>920.0179999999999</v>
      </c>
      <c r="J158" s="131">
        <f t="shared" si="13"/>
        <v>218.45</v>
      </c>
      <c r="K158" s="131">
        <f t="shared" si="14"/>
        <v>1138.4679999999998</v>
      </c>
      <c r="L158" s="202"/>
    </row>
    <row r="159" spans="1:12" s="66" customFormat="1" ht="18.75" customHeight="1">
      <c r="A159" s="18">
        <v>155</v>
      </c>
      <c r="B159" s="130" t="s">
        <v>1670</v>
      </c>
      <c r="C159" s="130">
        <v>11230</v>
      </c>
      <c r="D159" s="132">
        <v>1057</v>
      </c>
      <c r="E159" s="18">
        <v>12990</v>
      </c>
      <c r="F159" s="18">
        <v>1103</v>
      </c>
      <c r="G159" s="130">
        <f t="shared" si="11"/>
        <v>1760</v>
      </c>
      <c r="H159" s="130">
        <f t="shared" si="15"/>
        <v>46</v>
      </c>
      <c r="I159" s="131">
        <f t="shared" si="12"/>
        <v>1036.6399999999999</v>
      </c>
      <c r="J159" s="131">
        <f t="shared" si="13"/>
        <v>118.22</v>
      </c>
      <c r="K159" s="131">
        <f t="shared" si="14"/>
        <v>1154.86</v>
      </c>
      <c r="L159" s="202"/>
    </row>
    <row r="160" spans="1:12" s="66" customFormat="1" ht="18.75" customHeight="1">
      <c r="A160" s="18">
        <v>156</v>
      </c>
      <c r="B160" s="94" t="s">
        <v>1671</v>
      </c>
      <c r="C160" s="130">
        <v>6333</v>
      </c>
      <c r="D160" s="132">
        <v>511</v>
      </c>
      <c r="E160" s="18">
        <v>8785</v>
      </c>
      <c r="F160" s="18">
        <v>597</v>
      </c>
      <c r="G160" s="130">
        <f t="shared" si="11"/>
        <v>2452</v>
      </c>
      <c r="H160" s="130">
        <f t="shared" si="15"/>
        <v>86</v>
      </c>
      <c r="I160" s="131">
        <f t="shared" si="12"/>
        <v>1444.2279999999998</v>
      </c>
      <c r="J160" s="131">
        <f t="shared" si="13"/>
        <v>221.01999999999998</v>
      </c>
      <c r="K160" s="131">
        <f t="shared" si="14"/>
        <v>1665.2479999999998</v>
      </c>
      <c r="L160" s="202"/>
    </row>
    <row r="161" spans="1:12" s="66" customFormat="1" ht="18.75" customHeight="1">
      <c r="A161" s="18">
        <v>157</v>
      </c>
      <c r="B161" s="130" t="s">
        <v>1672</v>
      </c>
      <c r="C161" s="130">
        <v>4358</v>
      </c>
      <c r="D161" s="132">
        <v>1040</v>
      </c>
      <c r="E161" s="18">
        <v>4709</v>
      </c>
      <c r="F161" s="18">
        <v>1131</v>
      </c>
      <c r="G161" s="130">
        <f t="shared" si="11"/>
        <v>351</v>
      </c>
      <c r="H161" s="130">
        <f t="shared" si="15"/>
        <v>91</v>
      </c>
      <c r="I161" s="131">
        <f t="shared" si="12"/>
        <v>206.73899999999998</v>
      </c>
      <c r="J161" s="131">
        <f t="shared" si="13"/>
        <v>233.86999999999998</v>
      </c>
      <c r="K161" s="131">
        <f t="shared" si="14"/>
        <v>440.6089999999999</v>
      </c>
      <c r="L161" s="202"/>
    </row>
    <row r="162" spans="1:12" s="66" customFormat="1" ht="18.75" customHeight="1">
      <c r="A162" s="18">
        <v>158</v>
      </c>
      <c r="B162" s="130" t="s">
        <v>1673</v>
      </c>
      <c r="C162" s="130">
        <v>8011</v>
      </c>
      <c r="D162" s="132">
        <v>1575</v>
      </c>
      <c r="E162" s="18">
        <v>427</v>
      </c>
      <c r="F162" s="18">
        <v>1767</v>
      </c>
      <c r="G162" s="130">
        <f>10000-8011+427</f>
        <v>2416</v>
      </c>
      <c r="H162" s="130">
        <f t="shared" si="15"/>
        <v>192</v>
      </c>
      <c r="I162" s="131">
        <f t="shared" si="12"/>
        <v>1423.024</v>
      </c>
      <c r="J162" s="131">
        <f t="shared" si="13"/>
        <v>493.43999999999994</v>
      </c>
      <c r="K162" s="131">
        <f t="shared" si="14"/>
        <v>1916.464</v>
      </c>
      <c r="L162" s="202"/>
    </row>
    <row r="163" spans="1:12" s="66" customFormat="1" ht="18.75" customHeight="1">
      <c r="A163" s="18">
        <v>159</v>
      </c>
      <c r="B163" s="130" t="s">
        <v>1674</v>
      </c>
      <c r="C163" s="130">
        <v>7377</v>
      </c>
      <c r="D163" s="132">
        <v>1488</v>
      </c>
      <c r="E163" s="18">
        <v>30</v>
      </c>
      <c r="F163" s="18">
        <v>1572</v>
      </c>
      <c r="G163" s="130">
        <f>10000-7377+30</f>
        <v>2653</v>
      </c>
      <c r="H163" s="130">
        <f t="shared" si="15"/>
        <v>84</v>
      </c>
      <c r="I163" s="131">
        <f t="shared" si="12"/>
        <v>1562.617</v>
      </c>
      <c r="J163" s="131">
        <f t="shared" si="13"/>
        <v>215.88</v>
      </c>
      <c r="K163" s="131">
        <f t="shared" si="14"/>
        <v>1778.4969999999998</v>
      </c>
      <c r="L163" s="202"/>
    </row>
    <row r="164" spans="1:12" s="66" customFormat="1" ht="18.75" customHeight="1">
      <c r="A164" s="18">
        <v>160</v>
      </c>
      <c r="B164" s="130" t="s">
        <v>1675</v>
      </c>
      <c r="C164" s="130">
        <v>9161</v>
      </c>
      <c r="D164" s="132">
        <v>891</v>
      </c>
      <c r="E164" s="18">
        <v>1227</v>
      </c>
      <c r="F164" s="18">
        <v>967</v>
      </c>
      <c r="G164" s="130">
        <f>10000-9161+1227</f>
        <v>2066</v>
      </c>
      <c r="H164" s="130">
        <f t="shared" si="15"/>
        <v>76</v>
      </c>
      <c r="I164" s="131">
        <f t="shared" si="12"/>
        <v>1216.874</v>
      </c>
      <c r="J164" s="131">
        <f t="shared" si="13"/>
        <v>195.32</v>
      </c>
      <c r="K164" s="131">
        <f t="shared" si="14"/>
        <v>1412.194</v>
      </c>
      <c r="L164" s="202"/>
    </row>
    <row r="165" spans="1:12" s="116" customFormat="1" ht="18.75" customHeight="1">
      <c r="A165" s="18">
        <v>161</v>
      </c>
      <c r="B165" s="130" t="s">
        <v>1676</v>
      </c>
      <c r="C165" s="130"/>
      <c r="D165" s="132"/>
      <c r="E165" s="18"/>
      <c r="F165" s="18"/>
      <c r="G165" s="130"/>
      <c r="H165" s="130"/>
      <c r="I165" s="131"/>
      <c r="J165" s="131"/>
      <c r="K165" s="131" t="s">
        <v>1677</v>
      </c>
      <c r="L165" s="202"/>
    </row>
    <row r="166" spans="1:12" s="116" customFormat="1" ht="18.75" customHeight="1">
      <c r="A166" s="18">
        <v>162</v>
      </c>
      <c r="B166" s="130" t="s">
        <v>1678</v>
      </c>
      <c r="C166" s="130">
        <v>9967</v>
      </c>
      <c r="D166" s="132">
        <v>1213</v>
      </c>
      <c r="E166" s="18">
        <v>1088</v>
      </c>
      <c r="F166" s="18">
        <v>1249</v>
      </c>
      <c r="G166" s="130">
        <f>10000-9967+1088</f>
        <v>1121</v>
      </c>
      <c r="H166" s="130">
        <v>36</v>
      </c>
      <c r="I166" s="131">
        <f t="shared" si="12"/>
        <v>660.269</v>
      </c>
      <c r="J166" s="131">
        <f t="shared" si="13"/>
        <v>92.52</v>
      </c>
      <c r="K166" s="131">
        <f t="shared" si="14"/>
        <v>752.789</v>
      </c>
      <c r="L166" s="202"/>
    </row>
    <row r="167" spans="1:12" s="116" customFormat="1" ht="18.75" customHeight="1">
      <c r="A167" s="18">
        <v>163</v>
      </c>
      <c r="B167" s="130" t="s">
        <v>1679</v>
      </c>
      <c r="C167" s="130">
        <v>5096</v>
      </c>
      <c r="D167" s="132">
        <v>99</v>
      </c>
      <c r="E167" s="18">
        <v>5104</v>
      </c>
      <c r="F167" s="18"/>
      <c r="G167" s="130">
        <v>8</v>
      </c>
      <c r="H167" s="130"/>
      <c r="I167" s="131">
        <f t="shared" si="12"/>
        <v>4.712</v>
      </c>
      <c r="J167" s="131">
        <f t="shared" si="13"/>
        <v>0</v>
      </c>
      <c r="K167" s="131">
        <f t="shared" si="14"/>
        <v>4.712</v>
      </c>
      <c r="L167" s="203"/>
    </row>
    <row r="168" spans="1:12" ht="21.75" customHeight="1">
      <c r="A168" s="18" t="s">
        <v>1680</v>
      </c>
      <c r="B168" s="18"/>
      <c r="C168" s="18"/>
      <c r="D168" s="18"/>
      <c r="E168" s="18"/>
      <c r="F168" s="18"/>
      <c r="G168" s="18"/>
      <c r="H168" s="18"/>
      <c r="I168" s="131">
        <f t="shared" si="12"/>
        <v>0</v>
      </c>
      <c r="J168" s="131">
        <f t="shared" si="13"/>
        <v>0</v>
      </c>
      <c r="K168" s="131">
        <f t="shared" si="14"/>
        <v>0</v>
      </c>
      <c r="L168" s="14"/>
    </row>
  </sheetData>
  <sheetProtection/>
  <mergeCells count="22">
    <mergeCell ref="A1:K1"/>
    <mergeCell ref="A2:K2"/>
    <mergeCell ref="L5:L22"/>
    <mergeCell ref="L23:L40"/>
    <mergeCell ref="A3:A4"/>
    <mergeCell ref="B3:B4"/>
    <mergeCell ref="C3:D3"/>
    <mergeCell ref="E3:F3"/>
    <mergeCell ref="G3:H3"/>
    <mergeCell ref="I3:K3"/>
    <mergeCell ref="L3:L4"/>
    <mergeCell ref="L41:L58"/>
    <mergeCell ref="L59:L76"/>
    <mergeCell ref="L77:L94"/>
    <mergeCell ref="L95:L112"/>
    <mergeCell ref="L113:L130"/>
    <mergeCell ref="L131:L149"/>
    <mergeCell ref="L150:L167"/>
    <mergeCell ref="M136:N136"/>
    <mergeCell ref="M109:N109"/>
    <mergeCell ref="M151:N151"/>
    <mergeCell ref="M117:N1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46"/>
  <sheetViews>
    <sheetView tabSelected="1" workbookViewId="0" topLeftCell="A133">
      <selection activeCell="P111" sqref="P111"/>
    </sheetView>
  </sheetViews>
  <sheetFormatPr defaultColWidth="9.00390625" defaultRowHeight="14.25"/>
  <cols>
    <col min="1" max="7" width="10.00390625" style="66" customWidth="1"/>
    <col min="8" max="8" width="10.00390625" style="73" customWidth="1"/>
    <col min="9" max="11" width="10.00390625" style="74" customWidth="1"/>
    <col min="12" max="16384" width="10.00390625" style="66" customWidth="1"/>
  </cols>
  <sheetData>
    <row r="1" spans="1:12" s="20" customFormat="1" ht="29.25" customHeight="1">
      <c r="A1" s="161" t="s">
        <v>89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2" s="20" customFormat="1" ht="29.25" customHeight="1">
      <c r="A2" s="163" t="s">
        <v>27</v>
      </c>
      <c r="B2" s="163"/>
      <c r="E2" s="163" t="s">
        <v>67</v>
      </c>
      <c r="F2" s="163"/>
      <c r="G2" s="163"/>
      <c r="H2" s="163"/>
      <c r="I2" s="40"/>
      <c r="J2" s="164"/>
      <c r="K2" s="164"/>
      <c r="L2" s="164"/>
    </row>
    <row r="3" spans="1:12" s="20" customFormat="1" ht="29.25" customHeight="1">
      <c r="A3" s="211" t="s">
        <v>1242</v>
      </c>
      <c r="B3" s="157" t="s">
        <v>29</v>
      </c>
      <c r="C3" s="157" t="s">
        <v>30</v>
      </c>
      <c r="D3" s="157"/>
      <c r="E3" s="157" t="s">
        <v>31</v>
      </c>
      <c r="F3" s="157"/>
      <c r="G3" s="157" t="s">
        <v>32</v>
      </c>
      <c r="H3" s="157"/>
      <c r="I3" s="158" t="s">
        <v>33</v>
      </c>
      <c r="J3" s="158"/>
      <c r="K3" s="158"/>
      <c r="L3" s="157" t="s">
        <v>34</v>
      </c>
    </row>
    <row r="4" spans="1:12" s="20" customFormat="1" ht="29.25" customHeight="1">
      <c r="A4" s="212"/>
      <c r="B4" s="157"/>
      <c r="C4" s="18" t="s">
        <v>35</v>
      </c>
      <c r="D4" s="18" t="s">
        <v>36</v>
      </c>
      <c r="E4" s="18" t="s">
        <v>35</v>
      </c>
      <c r="F4" s="18" t="s">
        <v>36</v>
      </c>
      <c r="G4" s="18" t="s">
        <v>35</v>
      </c>
      <c r="H4" s="29" t="s">
        <v>36</v>
      </c>
      <c r="I4" s="28" t="s">
        <v>37</v>
      </c>
      <c r="J4" s="28" t="s">
        <v>38</v>
      </c>
      <c r="K4" s="28" t="s">
        <v>39</v>
      </c>
      <c r="L4" s="157"/>
    </row>
    <row r="5" spans="1:12" s="20" customFormat="1" ht="29.25" customHeight="1">
      <c r="A5" s="36" t="s">
        <v>40</v>
      </c>
      <c r="B5" s="18" t="s">
        <v>1690</v>
      </c>
      <c r="C5" s="18">
        <v>10013</v>
      </c>
      <c r="D5" s="18" t="s">
        <v>102</v>
      </c>
      <c r="E5" s="18">
        <v>10682</v>
      </c>
      <c r="F5" s="18" t="s">
        <v>102</v>
      </c>
      <c r="G5" s="4">
        <f>E5-C5</f>
        <v>669</v>
      </c>
      <c r="H5" s="29">
        <v>36</v>
      </c>
      <c r="I5" s="12">
        <f>G5*0.589</f>
        <v>394.041</v>
      </c>
      <c r="J5" s="28">
        <f>H5*2.57</f>
        <v>92.52</v>
      </c>
      <c r="K5" s="50">
        <f>J5+I5</f>
        <v>486.561</v>
      </c>
      <c r="L5" s="159" t="s">
        <v>68</v>
      </c>
    </row>
    <row r="6" spans="1:12" s="20" customFormat="1" ht="29.25" customHeight="1">
      <c r="A6" s="36" t="s">
        <v>5</v>
      </c>
      <c r="B6" s="18" t="s">
        <v>1420</v>
      </c>
      <c r="C6" s="18"/>
      <c r="D6" s="18"/>
      <c r="E6" s="18"/>
      <c r="F6" s="18"/>
      <c r="G6" s="4">
        <f aca="true" t="shared" si="0" ref="G6:G14">E6-C6</f>
        <v>0</v>
      </c>
      <c r="H6" s="29"/>
      <c r="I6" s="12">
        <f aca="true" t="shared" si="1" ref="I6:I14">G6*0.589</f>
        <v>0</v>
      </c>
      <c r="J6" s="28">
        <f aca="true" t="shared" si="2" ref="J6:J14">H6*2.57</f>
        <v>0</v>
      </c>
      <c r="K6" s="50">
        <f aca="true" t="shared" si="3" ref="K6:K14">J6+I6</f>
        <v>0</v>
      </c>
      <c r="L6" s="159"/>
    </row>
    <row r="7" spans="1:12" s="20" customFormat="1" ht="29.25" customHeight="1">
      <c r="A7" s="36" t="s">
        <v>104</v>
      </c>
      <c r="B7" s="18" t="s">
        <v>1243</v>
      </c>
      <c r="C7" s="18">
        <v>9323</v>
      </c>
      <c r="D7" s="18" t="s">
        <v>102</v>
      </c>
      <c r="E7" s="18">
        <v>9373</v>
      </c>
      <c r="F7" s="18" t="s">
        <v>911</v>
      </c>
      <c r="G7" s="4">
        <f t="shared" si="0"/>
        <v>50</v>
      </c>
      <c r="H7" s="29">
        <v>54</v>
      </c>
      <c r="I7" s="12">
        <f t="shared" si="1"/>
        <v>29.45</v>
      </c>
      <c r="J7" s="28">
        <f t="shared" si="2"/>
        <v>138.78</v>
      </c>
      <c r="K7" s="50">
        <f t="shared" si="3"/>
        <v>168.23</v>
      </c>
      <c r="L7" s="159"/>
    </row>
    <row r="8" spans="1:12" s="20" customFormat="1" ht="29.25" customHeight="1">
      <c r="A8" s="36" t="s">
        <v>105</v>
      </c>
      <c r="B8" s="18" t="s">
        <v>394</v>
      </c>
      <c r="C8" s="18">
        <v>5078</v>
      </c>
      <c r="D8" s="18" t="s">
        <v>102</v>
      </c>
      <c r="E8" s="18">
        <v>6048</v>
      </c>
      <c r="F8" s="18" t="s">
        <v>911</v>
      </c>
      <c r="G8" s="4">
        <f t="shared" si="0"/>
        <v>970</v>
      </c>
      <c r="H8" s="29">
        <v>54</v>
      </c>
      <c r="I8" s="12">
        <f t="shared" si="1"/>
        <v>571.3299999999999</v>
      </c>
      <c r="J8" s="28">
        <f t="shared" si="2"/>
        <v>138.78</v>
      </c>
      <c r="K8" s="50">
        <f t="shared" si="3"/>
        <v>710.1099999999999</v>
      </c>
      <c r="L8" s="159"/>
    </row>
    <row r="9" spans="1:12" s="20" customFormat="1" ht="29.25" customHeight="1">
      <c r="A9" s="92" t="s">
        <v>106</v>
      </c>
      <c r="B9" s="91" t="s">
        <v>1695</v>
      </c>
      <c r="C9" s="91">
        <v>5451</v>
      </c>
      <c r="D9" s="91" t="s">
        <v>41</v>
      </c>
      <c r="E9" s="91">
        <v>6261</v>
      </c>
      <c r="F9" s="91" t="s">
        <v>41</v>
      </c>
      <c r="G9" s="4">
        <f t="shared" si="0"/>
        <v>810</v>
      </c>
      <c r="H9" s="29">
        <v>54</v>
      </c>
      <c r="I9" s="12">
        <f t="shared" si="1"/>
        <v>477.09</v>
      </c>
      <c r="J9" s="28">
        <f t="shared" si="2"/>
        <v>138.78</v>
      </c>
      <c r="K9" s="50">
        <f t="shared" si="3"/>
        <v>615.87</v>
      </c>
      <c r="L9" s="159"/>
    </row>
    <row r="10" spans="1:12" s="20" customFormat="1" ht="29.25" customHeight="1">
      <c r="A10" s="36" t="s">
        <v>107</v>
      </c>
      <c r="B10" s="18" t="s">
        <v>1244</v>
      </c>
      <c r="C10" s="18">
        <v>4024</v>
      </c>
      <c r="D10" s="18" t="s">
        <v>102</v>
      </c>
      <c r="E10" s="18">
        <v>4689</v>
      </c>
      <c r="F10" s="18" t="s">
        <v>102</v>
      </c>
      <c r="G10" s="4">
        <f t="shared" si="0"/>
        <v>665</v>
      </c>
      <c r="H10" s="29">
        <v>36</v>
      </c>
      <c r="I10" s="12">
        <f t="shared" si="1"/>
        <v>391.685</v>
      </c>
      <c r="J10" s="28">
        <f t="shared" si="2"/>
        <v>92.52</v>
      </c>
      <c r="K10" s="50">
        <f t="shared" si="3"/>
        <v>484.205</v>
      </c>
      <c r="L10" s="159"/>
    </row>
    <row r="11" spans="1:12" s="20" customFormat="1" ht="29.25" customHeight="1">
      <c r="A11" s="36" t="s">
        <v>108</v>
      </c>
      <c r="B11" s="18" t="s">
        <v>393</v>
      </c>
      <c r="C11" s="18">
        <v>2139</v>
      </c>
      <c r="D11" s="18" t="s">
        <v>42</v>
      </c>
      <c r="E11" s="18">
        <v>2237</v>
      </c>
      <c r="F11" s="18" t="s">
        <v>102</v>
      </c>
      <c r="G11" s="4">
        <f t="shared" si="0"/>
        <v>98</v>
      </c>
      <c r="H11" s="29">
        <v>36</v>
      </c>
      <c r="I11" s="12">
        <f t="shared" si="1"/>
        <v>57.721999999999994</v>
      </c>
      <c r="J11" s="28">
        <f t="shared" si="2"/>
        <v>92.52</v>
      </c>
      <c r="K11" s="50">
        <f t="shared" si="3"/>
        <v>150.242</v>
      </c>
      <c r="L11" s="159"/>
    </row>
    <row r="12" spans="1:12" s="20" customFormat="1" ht="29.25" customHeight="1">
      <c r="A12" s="36" t="s">
        <v>109</v>
      </c>
      <c r="B12" s="18" t="s">
        <v>1280</v>
      </c>
      <c r="C12" s="18">
        <v>5626</v>
      </c>
      <c r="D12" s="18" t="s">
        <v>102</v>
      </c>
      <c r="E12" s="18">
        <v>5709</v>
      </c>
      <c r="F12" s="18" t="s">
        <v>911</v>
      </c>
      <c r="G12" s="4">
        <f t="shared" si="0"/>
        <v>83</v>
      </c>
      <c r="H12" s="29">
        <v>54</v>
      </c>
      <c r="I12" s="12">
        <f t="shared" si="1"/>
        <v>48.887</v>
      </c>
      <c r="J12" s="28">
        <f t="shared" si="2"/>
        <v>138.78</v>
      </c>
      <c r="K12" s="50">
        <f t="shared" si="3"/>
        <v>187.667</v>
      </c>
      <c r="L12" s="159"/>
    </row>
    <row r="13" spans="1:12" s="20" customFormat="1" ht="29.25" customHeight="1">
      <c r="A13" s="36" t="s">
        <v>110</v>
      </c>
      <c r="B13" s="18" t="s">
        <v>1366</v>
      </c>
      <c r="C13" s="18">
        <v>8893</v>
      </c>
      <c r="D13" s="18" t="s">
        <v>42</v>
      </c>
      <c r="E13" s="18">
        <v>8897</v>
      </c>
      <c r="F13" s="18" t="s">
        <v>1474</v>
      </c>
      <c r="G13" s="4">
        <f t="shared" si="0"/>
        <v>4</v>
      </c>
      <c r="H13" s="29"/>
      <c r="I13" s="12">
        <f t="shared" si="1"/>
        <v>2.356</v>
      </c>
      <c r="J13" s="28">
        <f t="shared" si="2"/>
        <v>0</v>
      </c>
      <c r="K13" s="50">
        <f t="shared" si="3"/>
        <v>2.356</v>
      </c>
      <c r="L13" s="159"/>
    </row>
    <row r="14" spans="1:12" s="20" customFormat="1" ht="29.25" customHeight="1">
      <c r="A14" s="36" t="s">
        <v>111</v>
      </c>
      <c r="B14" s="18" t="s">
        <v>1273</v>
      </c>
      <c r="C14" s="18">
        <v>6486</v>
      </c>
      <c r="D14" s="18" t="s">
        <v>41</v>
      </c>
      <c r="E14" s="18">
        <v>6629</v>
      </c>
      <c r="F14" s="18" t="s">
        <v>911</v>
      </c>
      <c r="G14" s="4">
        <f t="shared" si="0"/>
        <v>143</v>
      </c>
      <c r="H14" s="29">
        <v>54</v>
      </c>
      <c r="I14" s="12">
        <f t="shared" si="1"/>
        <v>84.22699999999999</v>
      </c>
      <c r="J14" s="28">
        <f t="shared" si="2"/>
        <v>138.78</v>
      </c>
      <c r="K14" s="50">
        <f t="shared" si="3"/>
        <v>223.007</v>
      </c>
      <c r="L14" s="159"/>
    </row>
    <row r="15" spans="1:12" s="20" customFormat="1" ht="29.25" customHeight="1">
      <c r="A15" s="157" t="s">
        <v>39</v>
      </c>
      <c r="B15" s="157"/>
      <c r="C15" s="18"/>
      <c r="D15" s="18"/>
      <c r="E15" s="18"/>
      <c r="F15" s="18"/>
      <c r="G15" s="18"/>
      <c r="H15" s="29"/>
      <c r="I15" s="28"/>
      <c r="J15" s="28"/>
      <c r="K15" s="28">
        <f>SUM(K5:K14)</f>
        <v>3028.248</v>
      </c>
      <c r="L15" s="159"/>
    </row>
    <row r="16" spans="1:12" s="20" customFormat="1" ht="29.25" customHeight="1">
      <c r="A16" s="161" t="s">
        <v>89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3"/>
    </row>
    <row r="17" spans="1:12" s="20" customFormat="1" ht="29.25" customHeight="1">
      <c r="A17" s="163" t="s">
        <v>27</v>
      </c>
      <c r="B17" s="163"/>
      <c r="E17" s="163" t="s">
        <v>67</v>
      </c>
      <c r="F17" s="163"/>
      <c r="G17" s="163"/>
      <c r="H17" s="163"/>
      <c r="I17" s="40"/>
      <c r="J17" s="164"/>
      <c r="K17" s="164"/>
      <c r="L17" s="164"/>
    </row>
    <row r="18" spans="1:12" s="20" customFormat="1" ht="29.25" customHeight="1">
      <c r="A18" s="211" t="s">
        <v>1242</v>
      </c>
      <c r="B18" s="157" t="s">
        <v>29</v>
      </c>
      <c r="C18" s="157" t="s">
        <v>30</v>
      </c>
      <c r="D18" s="157"/>
      <c r="E18" s="157" t="s">
        <v>31</v>
      </c>
      <c r="F18" s="157"/>
      <c r="G18" s="157" t="s">
        <v>32</v>
      </c>
      <c r="H18" s="157"/>
      <c r="I18" s="158" t="s">
        <v>33</v>
      </c>
      <c r="J18" s="158"/>
      <c r="K18" s="158"/>
      <c r="L18" s="157" t="s">
        <v>34</v>
      </c>
    </row>
    <row r="19" spans="1:12" s="20" customFormat="1" ht="29.25" customHeight="1">
      <c r="A19" s="212"/>
      <c r="B19" s="157"/>
      <c r="C19" s="18" t="s">
        <v>35</v>
      </c>
      <c r="D19" s="18" t="s">
        <v>36</v>
      </c>
      <c r="E19" s="18" t="s">
        <v>35</v>
      </c>
      <c r="F19" s="18" t="s">
        <v>36</v>
      </c>
      <c r="G19" s="18" t="s">
        <v>35</v>
      </c>
      <c r="H19" s="29" t="s">
        <v>36</v>
      </c>
      <c r="I19" s="28" t="s">
        <v>37</v>
      </c>
      <c r="J19" s="28" t="s">
        <v>38</v>
      </c>
      <c r="K19" s="28" t="s">
        <v>39</v>
      </c>
      <c r="L19" s="157"/>
    </row>
    <row r="20" spans="1:12" s="20" customFormat="1" ht="29.25" customHeight="1">
      <c r="A20" s="36" t="s">
        <v>1367</v>
      </c>
      <c r="B20" s="18" t="s">
        <v>1368</v>
      </c>
      <c r="C20" s="18">
        <v>7252</v>
      </c>
      <c r="D20" s="99" t="s">
        <v>42</v>
      </c>
      <c r="E20" s="18">
        <v>7471</v>
      </c>
      <c r="F20" s="99" t="s">
        <v>42</v>
      </c>
      <c r="G20" s="4">
        <f>E20-C20</f>
        <v>219</v>
      </c>
      <c r="H20" s="29">
        <v>18</v>
      </c>
      <c r="I20" s="12">
        <f>G20*0.589</f>
        <v>128.99099999999999</v>
      </c>
      <c r="J20" s="28">
        <f>H20*2.57</f>
        <v>46.26</v>
      </c>
      <c r="K20" s="50">
        <f>J20+I20</f>
        <v>175.25099999999998</v>
      </c>
      <c r="L20" s="159" t="s">
        <v>68</v>
      </c>
    </row>
    <row r="21" spans="1:12" s="20" customFormat="1" ht="29.25" customHeight="1">
      <c r="A21" s="92" t="s">
        <v>1508</v>
      </c>
      <c r="B21" s="91" t="s">
        <v>1509</v>
      </c>
      <c r="C21" s="91" t="s">
        <v>912</v>
      </c>
      <c r="D21" s="117" t="s">
        <v>42</v>
      </c>
      <c r="E21" s="91"/>
      <c r="F21" s="117"/>
      <c r="G21" s="4"/>
      <c r="H21" s="18"/>
      <c r="I21" s="12">
        <f aca="true" t="shared" si="4" ref="I21:I29">G21*0.589</f>
        <v>0</v>
      </c>
      <c r="J21" s="28">
        <f aca="true" t="shared" si="5" ref="J21:J29">H21*2.57</f>
        <v>0</v>
      </c>
      <c r="K21" s="50">
        <f aca="true" t="shared" si="6" ref="K21:K29">J21+I21</f>
        <v>0</v>
      </c>
      <c r="L21" s="159"/>
    </row>
    <row r="22" spans="1:12" s="20" customFormat="1" ht="29.25" customHeight="1">
      <c r="A22" s="36" t="s">
        <v>112</v>
      </c>
      <c r="B22" s="18" t="s">
        <v>1267</v>
      </c>
      <c r="C22" s="18">
        <v>2670</v>
      </c>
      <c r="D22" s="20" t="s">
        <v>102</v>
      </c>
      <c r="E22" s="18">
        <v>2736</v>
      </c>
      <c r="F22" s="20" t="s">
        <v>102</v>
      </c>
      <c r="G22" s="4">
        <f aca="true" t="shared" si="7" ref="G22:G29">E22-C22</f>
        <v>66</v>
      </c>
      <c r="H22" s="29">
        <v>36</v>
      </c>
      <c r="I22" s="12">
        <f t="shared" si="4"/>
        <v>38.873999999999995</v>
      </c>
      <c r="J22" s="28">
        <f t="shared" si="5"/>
        <v>92.52</v>
      </c>
      <c r="K22" s="50">
        <f t="shared" si="6"/>
        <v>131.394</v>
      </c>
      <c r="L22" s="159"/>
    </row>
    <row r="23" spans="1:12" s="20" customFormat="1" ht="29.25" customHeight="1">
      <c r="A23" s="36" t="s">
        <v>113</v>
      </c>
      <c r="B23" s="18" t="s">
        <v>1268</v>
      </c>
      <c r="C23" s="18">
        <v>6558</v>
      </c>
      <c r="D23" s="99" t="s">
        <v>41</v>
      </c>
      <c r="E23" s="18">
        <v>6941</v>
      </c>
      <c r="F23" s="99" t="s">
        <v>41</v>
      </c>
      <c r="G23" s="4">
        <f t="shared" si="7"/>
        <v>383</v>
      </c>
      <c r="H23" s="29">
        <v>54</v>
      </c>
      <c r="I23" s="12">
        <f t="shared" si="4"/>
        <v>225.587</v>
      </c>
      <c r="J23" s="28">
        <f t="shared" si="5"/>
        <v>138.78</v>
      </c>
      <c r="K23" s="50">
        <f t="shared" si="6"/>
        <v>364.36699999999996</v>
      </c>
      <c r="L23" s="159"/>
    </row>
    <row r="24" spans="1:12" s="20" customFormat="1" ht="29.25" customHeight="1">
      <c r="A24" s="36" t="s">
        <v>396</v>
      </c>
      <c r="B24" s="18" t="s">
        <v>69</v>
      </c>
      <c r="C24" s="18">
        <v>7885</v>
      </c>
      <c r="D24" s="99" t="s">
        <v>102</v>
      </c>
      <c r="E24" s="18" t="s">
        <v>1477</v>
      </c>
      <c r="F24" s="99" t="s">
        <v>102</v>
      </c>
      <c r="G24" s="4">
        <v>558</v>
      </c>
      <c r="H24" s="29">
        <v>36</v>
      </c>
      <c r="I24" s="12">
        <f t="shared" si="4"/>
        <v>328.662</v>
      </c>
      <c r="J24" s="28">
        <f t="shared" si="5"/>
        <v>92.52</v>
      </c>
      <c r="K24" s="50">
        <f t="shared" si="6"/>
        <v>421.18199999999996</v>
      </c>
      <c r="L24" s="159"/>
    </row>
    <row r="25" spans="1:12" s="20" customFormat="1" ht="29.25" customHeight="1">
      <c r="A25" s="36" t="s">
        <v>115</v>
      </c>
      <c r="B25" s="18" t="s">
        <v>70</v>
      </c>
      <c r="C25" s="18">
        <v>3649</v>
      </c>
      <c r="D25" s="99" t="s">
        <v>102</v>
      </c>
      <c r="E25" s="18" t="s">
        <v>1474</v>
      </c>
      <c r="F25" s="18"/>
      <c r="G25" s="4"/>
      <c r="H25" s="29"/>
      <c r="I25" s="12">
        <f t="shared" si="4"/>
        <v>0</v>
      </c>
      <c r="J25" s="28">
        <f t="shared" si="5"/>
        <v>0</v>
      </c>
      <c r="K25" s="50">
        <f t="shared" si="6"/>
        <v>0</v>
      </c>
      <c r="L25" s="159"/>
    </row>
    <row r="26" spans="1:12" s="20" customFormat="1" ht="29.25" customHeight="1">
      <c r="A26" s="36" t="s">
        <v>116</v>
      </c>
      <c r="B26" s="25" t="s">
        <v>1245</v>
      </c>
      <c r="C26" s="17">
        <v>2234</v>
      </c>
      <c r="D26" s="100" t="s">
        <v>42</v>
      </c>
      <c r="E26" s="18">
        <v>2234</v>
      </c>
      <c r="F26" s="18" t="s">
        <v>1474</v>
      </c>
      <c r="G26" s="4">
        <f t="shared" si="7"/>
        <v>0</v>
      </c>
      <c r="H26" s="29"/>
      <c r="I26" s="12">
        <f t="shared" si="4"/>
        <v>0</v>
      </c>
      <c r="J26" s="28">
        <f t="shared" si="5"/>
        <v>0</v>
      </c>
      <c r="K26" s="50">
        <f t="shared" si="6"/>
        <v>0</v>
      </c>
      <c r="L26" s="159"/>
    </row>
    <row r="27" spans="1:12" s="20" customFormat="1" ht="29.25" customHeight="1">
      <c r="A27" s="36" t="s">
        <v>117</v>
      </c>
      <c r="B27" s="18" t="s">
        <v>1246</v>
      </c>
      <c r="C27" s="18" t="s">
        <v>1439</v>
      </c>
      <c r="D27" s="99"/>
      <c r="E27" s="18" t="s">
        <v>1474</v>
      </c>
      <c r="F27" s="18"/>
      <c r="G27" s="4"/>
      <c r="H27" s="18"/>
      <c r="I27" s="12">
        <f t="shared" si="4"/>
        <v>0</v>
      </c>
      <c r="J27" s="28">
        <f t="shared" si="5"/>
        <v>0</v>
      </c>
      <c r="K27" s="50">
        <f t="shared" si="6"/>
        <v>0</v>
      </c>
      <c r="L27" s="159"/>
    </row>
    <row r="28" spans="1:12" s="20" customFormat="1" ht="29.25" customHeight="1">
      <c r="A28" s="92" t="s">
        <v>1494</v>
      </c>
      <c r="B28" s="91" t="s">
        <v>1503</v>
      </c>
      <c r="C28" s="91">
        <v>7749</v>
      </c>
      <c r="D28" s="117" t="s">
        <v>102</v>
      </c>
      <c r="E28" s="91">
        <v>8416</v>
      </c>
      <c r="F28" s="91" t="s">
        <v>102</v>
      </c>
      <c r="G28" s="4">
        <f>E28-C28</f>
        <v>667</v>
      </c>
      <c r="H28" s="29">
        <v>36</v>
      </c>
      <c r="I28" s="12">
        <f t="shared" si="4"/>
        <v>392.863</v>
      </c>
      <c r="J28" s="28">
        <f t="shared" si="5"/>
        <v>92.52</v>
      </c>
      <c r="K28" s="50">
        <f t="shared" si="6"/>
        <v>485.383</v>
      </c>
      <c r="L28" s="159"/>
    </row>
    <row r="29" spans="1:12" s="20" customFormat="1" ht="29.25" customHeight="1">
      <c r="A29" s="36" t="s">
        <v>119</v>
      </c>
      <c r="B29" s="18" t="s">
        <v>1274</v>
      </c>
      <c r="C29" s="18">
        <v>9491</v>
      </c>
      <c r="D29" s="99" t="s">
        <v>1474</v>
      </c>
      <c r="E29" s="18">
        <v>9495</v>
      </c>
      <c r="F29" s="18"/>
      <c r="G29" s="4">
        <f t="shared" si="7"/>
        <v>4</v>
      </c>
      <c r="H29" s="29"/>
      <c r="I29" s="12">
        <f t="shared" si="4"/>
        <v>2.356</v>
      </c>
      <c r="J29" s="28">
        <f t="shared" si="5"/>
        <v>0</v>
      </c>
      <c r="K29" s="50">
        <f t="shared" si="6"/>
        <v>2.356</v>
      </c>
      <c r="L29" s="159"/>
    </row>
    <row r="30" spans="1:12" s="20" customFormat="1" ht="29.25" customHeight="1">
      <c r="A30" s="157" t="s">
        <v>39</v>
      </c>
      <c r="B30" s="157"/>
      <c r="C30" s="18"/>
      <c r="D30" s="18"/>
      <c r="E30" s="18"/>
      <c r="F30" s="18"/>
      <c r="G30" s="18"/>
      <c r="H30" s="29"/>
      <c r="I30" s="28"/>
      <c r="J30" s="28"/>
      <c r="K30" s="28">
        <f>SUM(K20:K29)</f>
        <v>1579.933</v>
      </c>
      <c r="L30" s="159"/>
    </row>
    <row r="31" spans="1:12" s="20" customFormat="1" ht="29.25" customHeight="1">
      <c r="A31" s="161" t="s">
        <v>89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3"/>
    </row>
    <row r="32" spans="1:12" s="20" customFormat="1" ht="29.25" customHeight="1">
      <c r="A32" s="163" t="s">
        <v>27</v>
      </c>
      <c r="B32" s="163"/>
      <c r="E32" s="163" t="s">
        <v>67</v>
      </c>
      <c r="F32" s="163"/>
      <c r="G32" s="163"/>
      <c r="H32" s="163"/>
      <c r="I32" s="40"/>
      <c r="J32" s="164"/>
      <c r="K32" s="164"/>
      <c r="L32" s="164"/>
    </row>
    <row r="33" spans="1:12" s="20" customFormat="1" ht="29.25" customHeight="1">
      <c r="A33" s="211" t="s">
        <v>1242</v>
      </c>
      <c r="B33" s="157" t="s">
        <v>29</v>
      </c>
      <c r="C33" s="157" t="s">
        <v>30</v>
      </c>
      <c r="D33" s="157"/>
      <c r="E33" s="157" t="s">
        <v>31</v>
      </c>
      <c r="F33" s="157"/>
      <c r="G33" s="157" t="s">
        <v>32</v>
      </c>
      <c r="H33" s="157"/>
      <c r="I33" s="158" t="s">
        <v>33</v>
      </c>
      <c r="J33" s="158"/>
      <c r="K33" s="158"/>
      <c r="L33" s="157" t="s">
        <v>34</v>
      </c>
    </row>
    <row r="34" spans="1:12" s="20" customFormat="1" ht="29.25" customHeight="1">
      <c r="A34" s="212"/>
      <c r="B34" s="157"/>
      <c r="C34" s="18" t="s">
        <v>35</v>
      </c>
      <c r="D34" s="18" t="s">
        <v>36</v>
      </c>
      <c r="E34" s="18" t="s">
        <v>35</v>
      </c>
      <c r="F34" s="18" t="s">
        <v>36</v>
      </c>
      <c r="G34" s="18" t="s">
        <v>35</v>
      </c>
      <c r="H34" s="29" t="s">
        <v>36</v>
      </c>
      <c r="I34" s="28" t="s">
        <v>37</v>
      </c>
      <c r="J34" s="28" t="s">
        <v>38</v>
      </c>
      <c r="K34" s="28" t="s">
        <v>39</v>
      </c>
      <c r="L34" s="157"/>
    </row>
    <row r="35" spans="1:12" s="20" customFormat="1" ht="29.25" customHeight="1">
      <c r="A35" s="36" t="s">
        <v>1247</v>
      </c>
      <c r="B35" s="18" t="s">
        <v>1281</v>
      </c>
      <c r="C35" s="18">
        <v>3334</v>
      </c>
      <c r="D35" s="18" t="s">
        <v>41</v>
      </c>
      <c r="E35" s="18">
        <v>3556</v>
      </c>
      <c r="F35" s="18" t="s">
        <v>911</v>
      </c>
      <c r="G35" s="4">
        <f>E35-C35</f>
        <v>222</v>
      </c>
      <c r="H35" s="29">
        <v>54</v>
      </c>
      <c r="I35" s="12">
        <f>G35*0.589</f>
        <v>130.75799999999998</v>
      </c>
      <c r="J35" s="28">
        <f>H35*2.57</f>
        <v>138.78</v>
      </c>
      <c r="K35" s="50">
        <f>J35+I35</f>
        <v>269.538</v>
      </c>
      <c r="L35" s="159" t="s">
        <v>68</v>
      </c>
    </row>
    <row r="36" spans="1:12" s="20" customFormat="1" ht="29.25" customHeight="1">
      <c r="A36" s="36" t="s">
        <v>1248</v>
      </c>
      <c r="B36" s="18" t="s">
        <v>1684</v>
      </c>
      <c r="C36" s="18"/>
      <c r="D36" s="18"/>
      <c r="E36" s="18"/>
      <c r="F36" s="18"/>
      <c r="G36" s="4">
        <f aca="true" t="shared" si="8" ref="G36:G43">E36-C36</f>
        <v>0</v>
      </c>
      <c r="H36" s="29"/>
      <c r="I36" s="12">
        <f aca="true" t="shared" si="9" ref="I36:I43">G36*0.589</f>
        <v>0</v>
      </c>
      <c r="J36" s="28">
        <f aca="true" t="shared" si="10" ref="J36:J43">H36*2.57</f>
        <v>0</v>
      </c>
      <c r="K36" s="50">
        <f aca="true" t="shared" si="11" ref="K36:K43">J36+I36</f>
        <v>0</v>
      </c>
      <c r="L36" s="159"/>
    </row>
    <row r="37" spans="1:12" s="20" customFormat="1" ht="29.25" customHeight="1">
      <c r="A37" s="36" t="s">
        <v>1287</v>
      </c>
      <c r="B37" s="18" t="s">
        <v>1269</v>
      </c>
      <c r="C37" s="18">
        <v>5744</v>
      </c>
      <c r="D37" s="18" t="s">
        <v>41</v>
      </c>
      <c r="E37" s="18">
        <v>6564</v>
      </c>
      <c r="F37" s="18" t="s">
        <v>911</v>
      </c>
      <c r="G37" s="4">
        <f t="shared" si="8"/>
        <v>820</v>
      </c>
      <c r="H37" s="29">
        <v>54</v>
      </c>
      <c r="I37" s="12">
        <f t="shared" si="9"/>
        <v>482.97999999999996</v>
      </c>
      <c r="J37" s="28">
        <f t="shared" si="10"/>
        <v>138.78</v>
      </c>
      <c r="K37" s="50">
        <f t="shared" si="11"/>
        <v>621.76</v>
      </c>
      <c r="L37" s="159"/>
    </row>
    <row r="38" spans="1:12" s="20" customFormat="1" ht="29.25" customHeight="1">
      <c r="A38" s="36" t="s">
        <v>1288</v>
      </c>
      <c r="B38" s="18" t="s">
        <v>1270</v>
      </c>
      <c r="C38" s="18"/>
      <c r="D38" s="18"/>
      <c r="E38" s="18"/>
      <c r="F38" s="18"/>
      <c r="G38" s="4">
        <f t="shared" si="8"/>
        <v>0</v>
      </c>
      <c r="H38" s="29"/>
      <c r="I38" s="12">
        <f t="shared" si="9"/>
        <v>0</v>
      </c>
      <c r="J38" s="28">
        <f t="shared" si="10"/>
        <v>0</v>
      </c>
      <c r="K38" s="50">
        <f t="shared" si="11"/>
        <v>0</v>
      </c>
      <c r="L38" s="159"/>
    </row>
    <row r="39" spans="1:12" s="20" customFormat="1" ht="29.25" customHeight="1">
      <c r="A39" s="92" t="s">
        <v>1289</v>
      </c>
      <c r="B39" s="25" t="s">
        <v>1504</v>
      </c>
      <c r="C39" s="18" t="s">
        <v>1685</v>
      </c>
      <c r="D39" s="17" t="s">
        <v>102</v>
      </c>
      <c r="E39" s="17">
        <v>217</v>
      </c>
      <c r="F39" s="17" t="s">
        <v>102</v>
      </c>
      <c r="G39" s="4">
        <v>217</v>
      </c>
      <c r="H39" s="29">
        <v>36</v>
      </c>
      <c r="I39" s="12">
        <f t="shared" si="9"/>
        <v>127.81299999999999</v>
      </c>
      <c r="J39" s="28">
        <f t="shared" si="10"/>
        <v>92.52</v>
      </c>
      <c r="K39" s="50">
        <f t="shared" si="11"/>
        <v>220.33299999999997</v>
      </c>
      <c r="L39" s="159"/>
    </row>
    <row r="40" spans="1:12" s="20" customFormat="1" ht="29.25" customHeight="1">
      <c r="A40" s="36" t="s">
        <v>1290</v>
      </c>
      <c r="B40" s="18" t="s">
        <v>1249</v>
      </c>
      <c r="C40" s="18">
        <v>99</v>
      </c>
      <c r="D40" s="18" t="s">
        <v>42</v>
      </c>
      <c r="E40" s="18">
        <v>478</v>
      </c>
      <c r="F40" s="18" t="s">
        <v>42</v>
      </c>
      <c r="G40" s="4">
        <f t="shared" si="8"/>
        <v>379</v>
      </c>
      <c r="H40" s="29">
        <v>18</v>
      </c>
      <c r="I40" s="12">
        <f t="shared" si="9"/>
        <v>223.231</v>
      </c>
      <c r="J40" s="28">
        <f t="shared" si="10"/>
        <v>46.26</v>
      </c>
      <c r="K40" s="50">
        <f t="shared" si="11"/>
        <v>269.491</v>
      </c>
      <c r="L40" s="159"/>
    </row>
    <row r="41" spans="1:12" s="20" customFormat="1" ht="29.25" customHeight="1">
      <c r="A41" s="36" t="s">
        <v>1291</v>
      </c>
      <c r="B41" s="18" t="s">
        <v>1282</v>
      </c>
      <c r="C41" s="18">
        <v>865</v>
      </c>
      <c r="D41" s="18" t="s">
        <v>102</v>
      </c>
      <c r="E41" s="18">
        <v>1138</v>
      </c>
      <c r="F41" s="18" t="s">
        <v>102</v>
      </c>
      <c r="G41" s="4">
        <f t="shared" si="8"/>
        <v>273</v>
      </c>
      <c r="H41" s="29">
        <v>36</v>
      </c>
      <c r="I41" s="12">
        <f t="shared" si="9"/>
        <v>160.797</v>
      </c>
      <c r="J41" s="28">
        <f t="shared" si="10"/>
        <v>92.52</v>
      </c>
      <c r="K41" s="50">
        <f t="shared" si="11"/>
        <v>253.317</v>
      </c>
      <c r="L41" s="159"/>
    </row>
    <row r="42" spans="1:12" s="20" customFormat="1" ht="29.25" customHeight="1">
      <c r="A42" s="36" t="s">
        <v>1292</v>
      </c>
      <c r="B42" s="18" t="s">
        <v>1271</v>
      </c>
      <c r="C42" s="18">
        <v>852</v>
      </c>
      <c r="D42" s="18" t="s">
        <v>102</v>
      </c>
      <c r="E42" s="18">
        <v>1239</v>
      </c>
      <c r="F42" s="18" t="s">
        <v>102</v>
      </c>
      <c r="G42" s="4">
        <f t="shared" si="8"/>
        <v>387</v>
      </c>
      <c r="H42" s="29">
        <v>36</v>
      </c>
      <c r="I42" s="12">
        <f t="shared" si="9"/>
        <v>227.94299999999998</v>
      </c>
      <c r="J42" s="28">
        <f t="shared" si="10"/>
        <v>92.52</v>
      </c>
      <c r="K42" s="50">
        <f t="shared" si="11"/>
        <v>320.46299999999997</v>
      </c>
      <c r="L42" s="159"/>
    </row>
    <row r="43" spans="1:12" s="20" customFormat="1" ht="29.25" customHeight="1">
      <c r="A43" s="36" t="s">
        <v>1293</v>
      </c>
      <c r="B43" s="18" t="s">
        <v>1275</v>
      </c>
      <c r="C43" s="18">
        <v>8734</v>
      </c>
      <c r="D43" s="18" t="s">
        <v>1250</v>
      </c>
      <c r="E43" s="18">
        <v>9406</v>
      </c>
      <c r="F43" s="18" t="s">
        <v>1250</v>
      </c>
      <c r="G43" s="4">
        <f t="shared" si="8"/>
        <v>672</v>
      </c>
      <c r="H43" s="29">
        <v>36</v>
      </c>
      <c r="I43" s="12">
        <f t="shared" si="9"/>
        <v>395.808</v>
      </c>
      <c r="J43" s="28">
        <f t="shared" si="10"/>
        <v>92.52</v>
      </c>
      <c r="K43" s="50">
        <f t="shared" si="11"/>
        <v>488.328</v>
      </c>
      <c r="L43" s="159"/>
    </row>
    <row r="44" spans="1:12" s="20" customFormat="1" ht="29.25" customHeight="1">
      <c r="A44" s="36" t="s">
        <v>1294</v>
      </c>
      <c r="B44" s="18" t="s">
        <v>1276</v>
      </c>
      <c r="C44" s="18" t="s">
        <v>1439</v>
      </c>
      <c r="D44" s="18"/>
      <c r="E44" s="18"/>
      <c r="F44" s="18"/>
      <c r="G44" s="4"/>
      <c r="H44" s="29"/>
      <c r="I44" s="12"/>
      <c r="J44" s="28"/>
      <c r="K44" s="50"/>
      <c r="L44" s="159"/>
    </row>
    <row r="45" spans="1:12" s="20" customFormat="1" ht="29.25" customHeight="1">
      <c r="A45" s="157" t="s">
        <v>39</v>
      </c>
      <c r="B45" s="157"/>
      <c r="C45" s="18"/>
      <c r="D45" s="18"/>
      <c r="E45" s="18"/>
      <c r="F45" s="18"/>
      <c r="G45" s="18"/>
      <c r="H45" s="29"/>
      <c r="I45" s="28"/>
      <c r="J45" s="28"/>
      <c r="K45" s="28">
        <f>SUM(K35:K44)</f>
        <v>2443.2299999999996</v>
      </c>
      <c r="L45" s="159"/>
    </row>
    <row r="46" spans="1:12" s="20" customFormat="1" ht="24.75" customHeight="1">
      <c r="A46" s="161" t="s">
        <v>89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3"/>
    </row>
    <row r="47" spans="1:12" s="20" customFormat="1" ht="24.75" customHeight="1">
      <c r="A47" s="163" t="s">
        <v>27</v>
      </c>
      <c r="B47" s="163"/>
      <c r="E47" s="163" t="s">
        <v>67</v>
      </c>
      <c r="F47" s="163"/>
      <c r="G47" s="163"/>
      <c r="H47" s="163"/>
      <c r="I47" s="40"/>
      <c r="J47" s="164"/>
      <c r="K47" s="164"/>
      <c r="L47" s="164"/>
    </row>
    <row r="48" spans="1:12" s="20" customFormat="1" ht="24.75" customHeight="1">
      <c r="A48" s="211" t="s">
        <v>1242</v>
      </c>
      <c r="B48" s="157" t="s">
        <v>29</v>
      </c>
      <c r="C48" s="157" t="s">
        <v>30</v>
      </c>
      <c r="D48" s="157"/>
      <c r="E48" s="157" t="s">
        <v>31</v>
      </c>
      <c r="F48" s="157"/>
      <c r="G48" s="157" t="s">
        <v>32</v>
      </c>
      <c r="H48" s="157"/>
      <c r="I48" s="158" t="s">
        <v>33</v>
      </c>
      <c r="J48" s="158"/>
      <c r="K48" s="158"/>
      <c r="L48" s="157" t="s">
        <v>34</v>
      </c>
    </row>
    <row r="49" spans="1:12" s="20" customFormat="1" ht="24.75" customHeight="1">
      <c r="A49" s="212"/>
      <c r="B49" s="157"/>
      <c r="C49" s="18" t="s">
        <v>35</v>
      </c>
      <c r="D49" s="18" t="s">
        <v>36</v>
      </c>
      <c r="E49" s="18" t="s">
        <v>35</v>
      </c>
      <c r="F49" s="18" t="s">
        <v>36</v>
      </c>
      <c r="G49" s="18" t="s">
        <v>35</v>
      </c>
      <c r="H49" s="26" t="s">
        <v>1251</v>
      </c>
      <c r="I49" s="28" t="s">
        <v>37</v>
      </c>
      <c r="J49" s="28" t="s">
        <v>38</v>
      </c>
      <c r="K49" s="28" t="s">
        <v>39</v>
      </c>
      <c r="L49" s="157"/>
    </row>
    <row r="50" spans="1:12" s="20" customFormat="1" ht="24.75" customHeight="1">
      <c r="A50" s="36" t="s">
        <v>917</v>
      </c>
      <c r="B50" s="18" t="s">
        <v>71</v>
      </c>
      <c r="C50" s="18" t="s">
        <v>1686</v>
      </c>
      <c r="D50" s="24" t="s">
        <v>41</v>
      </c>
      <c r="E50" s="18">
        <v>1302</v>
      </c>
      <c r="F50" s="18" t="s">
        <v>1485</v>
      </c>
      <c r="G50" s="4">
        <v>1302</v>
      </c>
      <c r="H50" s="29">
        <v>54</v>
      </c>
      <c r="I50" s="12">
        <f>G50*0.589</f>
        <v>766.8779999999999</v>
      </c>
      <c r="J50" s="28">
        <f>H50*2.57</f>
        <v>138.78</v>
      </c>
      <c r="K50" s="50">
        <f>J50+I50</f>
        <v>905.6579999999999</v>
      </c>
      <c r="L50" s="159" t="s">
        <v>187</v>
      </c>
    </row>
    <row r="51" spans="1:12" s="20" customFormat="1" ht="24.75" customHeight="1">
      <c r="A51" s="36" t="s">
        <v>1252</v>
      </c>
      <c r="B51" s="18" t="s">
        <v>1253</v>
      </c>
      <c r="C51" s="18"/>
      <c r="D51" s="18"/>
      <c r="E51" s="18"/>
      <c r="F51" s="18"/>
      <c r="G51" s="4"/>
      <c r="H51" s="29"/>
      <c r="I51" s="12">
        <f aca="true" t="shared" si="12" ref="I51:I61">G51*0.589</f>
        <v>0</v>
      </c>
      <c r="J51" s="28">
        <f aca="true" t="shared" si="13" ref="J51:J61">H51*2.57</f>
        <v>0</v>
      </c>
      <c r="K51" s="50">
        <f aca="true" t="shared" si="14" ref="K51:K61">J51+I51</f>
        <v>0</v>
      </c>
      <c r="L51" s="159"/>
    </row>
    <row r="52" spans="1:12" s="20" customFormat="1" ht="24.75" customHeight="1">
      <c r="A52" s="36" t="s">
        <v>1295</v>
      </c>
      <c r="B52" s="18" t="s">
        <v>1312</v>
      </c>
      <c r="C52" s="18"/>
      <c r="D52" s="18"/>
      <c r="E52" s="18"/>
      <c r="F52" s="18"/>
      <c r="G52" s="4"/>
      <c r="H52" s="29"/>
      <c r="I52" s="12">
        <f t="shared" si="12"/>
        <v>0</v>
      </c>
      <c r="J52" s="28">
        <f t="shared" si="13"/>
        <v>0</v>
      </c>
      <c r="K52" s="50">
        <f t="shared" si="14"/>
        <v>0</v>
      </c>
      <c r="L52" s="159"/>
    </row>
    <row r="53" spans="1:12" s="20" customFormat="1" ht="24.75" customHeight="1">
      <c r="A53" s="92" t="s">
        <v>1296</v>
      </c>
      <c r="B53" s="91" t="s">
        <v>1693</v>
      </c>
      <c r="C53" s="91">
        <v>0</v>
      </c>
      <c r="D53" s="91"/>
      <c r="E53" s="91">
        <v>2701</v>
      </c>
      <c r="F53" s="91" t="s">
        <v>1694</v>
      </c>
      <c r="G53" s="4">
        <f>E53-C53</f>
        <v>2701</v>
      </c>
      <c r="H53" s="29">
        <v>18</v>
      </c>
      <c r="I53" s="12">
        <f t="shared" si="12"/>
        <v>1590.889</v>
      </c>
      <c r="J53" s="28">
        <f t="shared" si="13"/>
        <v>46.26</v>
      </c>
      <c r="K53" s="50">
        <f t="shared" si="14"/>
        <v>1637.149</v>
      </c>
      <c r="L53" s="159"/>
    </row>
    <row r="54" spans="1:12" s="20" customFormat="1" ht="24.75" customHeight="1">
      <c r="A54" s="92" t="s">
        <v>1297</v>
      </c>
      <c r="B54" s="91" t="s">
        <v>1280</v>
      </c>
      <c r="C54" s="91">
        <v>167</v>
      </c>
      <c r="D54" s="91" t="s">
        <v>102</v>
      </c>
      <c r="E54" s="91">
        <v>516</v>
      </c>
      <c r="F54" s="91" t="s">
        <v>1688</v>
      </c>
      <c r="G54" s="4">
        <f>E54-C54</f>
        <v>349</v>
      </c>
      <c r="H54" s="29">
        <v>18</v>
      </c>
      <c r="I54" s="12">
        <f t="shared" si="12"/>
        <v>205.56099999999998</v>
      </c>
      <c r="J54" s="28">
        <f t="shared" si="13"/>
        <v>46.26</v>
      </c>
      <c r="K54" s="50">
        <f t="shared" si="14"/>
        <v>251.82099999999997</v>
      </c>
      <c r="L54" s="159"/>
    </row>
    <row r="55" spans="1:12" s="20" customFormat="1" ht="24.75" customHeight="1">
      <c r="A55" s="36" t="s">
        <v>1298</v>
      </c>
      <c r="B55" s="18" t="s">
        <v>1254</v>
      </c>
      <c r="C55" s="18">
        <v>9728</v>
      </c>
      <c r="D55" s="18" t="s">
        <v>102</v>
      </c>
      <c r="E55" s="18">
        <v>9939</v>
      </c>
      <c r="F55" s="18" t="s">
        <v>911</v>
      </c>
      <c r="G55" s="4">
        <f aca="true" t="shared" si="15" ref="G55:G61">E55-C55</f>
        <v>211</v>
      </c>
      <c r="H55" s="29">
        <v>54</v>
      </c>
      <c r="I55" s="12">
        <f t="shared" si="12"/>
        <v>124.279</v>
      </c>
      <c r="J55" s="28">
        <f t="shared" si="13"/>
        <v>138.78</v>
      </c>
      <c r="K55" s="50">
        <f t="shared" si="14"/>
        <v>263.05899999999997</v>
      </c>
      <c r="L55" s="159"/>
    </row>
    <row r="56" spans="1:12" s="20" customFormat="1" ht="24.75" customHeight="1">
      <c r="A56" s="36" t="s">
        <v>1255</v>
      </c>
      <c r="B56" s="18" t="s">
        <v>1272</v>
      </c>
      <c r="C56" s="18">
        <v>4072</v>
      </c>
      <c r="D56" s="18" t="s">
        <v>41</v>
      </c>
      <c r="E56" s="18">
        <v>4478</v>
      </c>
      <c r="F56" s="18" t="s">
        <v>911</v>
      </c>
      <c r="G56" s="4">
        <f t="shared" si="15"/>
        <v>406</v>
      </c>
      <c r="H56" s="29">
        <v>54</v>
      </c>
      <c r="I56" s="12">
        <f t="shared" si="12"/>
        <v>239.134</v>
      </c>
      <c r="J56" s="28">
        <f t="shared" si="13"/>
        <v>138.78</v>
      </c>
      <c r="K56" s="50">
        <f t="shared" si="14"/>
        <v>377.914</v>
      </c>
      <c r="L56" s="159"/>
    </row>
    <row r="57" spans="1:12" s="20" customFormat="1" ht="24.75" customHeight="1">
      <c r="A57" s="36" t="s">
        <v>72</v>
      </c>
      <c r="B57" s="18" t="s">
        <v>73</v>
      </c>
      <c r="C57" s="18" t="s">
        <v>286</v>
      </c>
      <c r="D57" s="18" t="s">
        <v>42</v>
      </c>
      <c r="E57" s="18">
        <v>278</v>
      </c>
      <c r="F57" s="18" t="s">
        <v>1484</v>
      </c>
      <c r="G57" s="4">
        <f>278-25</f>
        <v>253</v>
      </c>
      <c r="H57" s="29">
        <v>18</v>
      </c>
      <c r="I57" s="12">
        <f t="shared" si="12"/>
        <v>149.017</v>
      </c>
      <c r="J57" s="28">
        <f t="shared" si="13"/>
        <v>46.26</v>
      </c>
      <c r="K57" s="50">
        <f t="shared" si="14"/>
        <v>195.277</v>
      </c>
      <c r="L57" s="159"/>
    </row>
    <row r="58" spans="1:12" s="20" customFormat="1" ht="24.75" customHeight="1">
      <c r="A58" s="36" t="s">
        <v>1299</v>
      </c>
      <c r="B58" s="18" t="s">
        <v>1439</v>
      </c>
      <c r="C58" s="18"/>
      <c r="D58" s="18"/>
      <c r="F58" s="18"/>
      <c r="G58" s="4">
        <f t="shared" si="15"/>
        <v>0</v>
      </c>
      <c r="H58" s="29"/>
      <c r="I58" s="12">
        <f t="shared" si="12"/>
        <v>0</v>
      </c>
      <c r="J58" s="28">
        <f t="shared" si="13"/>
        <v>0</v>
      </c>
      <c r="K58" s="50">
        <f t="shared" si="14"/>
        <v>0</v>
      </c>
      <c r="L58" s="159"/>
    </row>
    <row r="59" spans="1:12" s="20" customFormat="1" ht="24.75" customHeight="1">
      <c r="A59" s="36" t="s">
        <v>1300</v>
      </c>
      <c r="B59" s="18" t="s">
        <v>1277</v>
      </c>
      <c r="C59" s="18">
        <v>3000</v>
      </c>
      <c r="D59" s="18" t="s">
        <v>102</v>
      </c>
      <c r="E59" s="18">
        <v>3674</v>
      </c>
      <c r="F59" s="18" t="s">
        <v>1495</v>
      </c>
      <c r="G59" s="4">
        <f t="shared" si="15"/>
        <v>674</v>
      </c>
      <c r="H59" s="29">
        <v>64</v>
      </c>
      <c r="I59" s="12">
        <f t="shared" si="12"/>
        <v>396.986</v>
      </c>
      <c r="J59" s="28">
        <f t="shared" si="13"/>
        <v>164.48</v>
      </c>
      <c r="K59" s="50">
        <f t="shared" si="14"/>
        <v>561.466</v>
      </c>
      <c r="L59" s="159"/>
    </row>
    <row r="60" spans="1:12" s="20" customFormat="1" ht="24.75" customHeight="1">
      <c r="A60" s="36" t="s">
        <v>1256</v>
      </c>
      <c r="B60" s="18" t="s">
        <v>1278</v>
      </c>
      <c r="C60" s="18" t="s">
        <v>1439</v>
      </c>
      <c r="D60" s="18"/>
      <c r="E60" s="18"/>
      <c r="F60" s="18"/>
      <c r="G60" s="4"/>
      <c r="H60" s="29"/>
      <c r="I60" s="12">
        <f t="shared" si="12"/>
        <v>0</v>
      </c>
      <c r="J60" s="28">
        <f t="shared" si="13"/>
        <v>0</v>
      </c>
      <c r="K60" s="50">
        <f t="shared" si="14"/>
        <v>0</v>
      </c>
      <c r="L60" s="159"/>
    </row>
    <row r="61" spans="1:12" s="20" customFormat="1" ht="24.75" customHeight="1">
      <c r="A61" s="36" t="s">
        <v>1257</v>
      </c>
      <c r="B61" s="18" t="s">
        <v>1279</v>
      </c>
      <c r="C61" s="20">
        <v>629</v>
      </c>
      <c r="D61" s="18" t="s">
        <v>41</v>
      </c>
      <c r="E61" s="18">
        <v>943</v>
      </c>
      <c r="F61" s="18" t="s">
        <v>911</v>
      </c>
      <c r="G61" s="4">
        <f t="shared" si="15"/>
        <v>314</v>
      </c>
      <c r="H61" s="29">
        <v>54</v>
      </c>
      <c r="I61" s="12">
        <f t="shared" si="12"/>
        <v>184.946</v>
      </c>
      <c r="J61" s="28">
        <f t="shared" si="13"/>
        <v>138.78</v>
      </c>
      <c r="K61" s="50">
        <f t="shared" si="14"/>
        <v>323.726</v>
      </c>
      <c r="L61" s="159"/>
    </row>
    <row r="62" spans="1:12" s="20" customFormat="1" ht="24.75" customHeight="1">
      <c r="A62" s="157" t="s">
        <v>39</v>
      </c>
      <c r="B62" s="157"/>
      <c r="C62" s="18"/>
      <c r="D62" s="18"/>
      <c r="E62" s="18"/>
      <c r="F62" s="18"/>
      <c r="G62" s="18"/>
      <c r="H62" s="29"/>
      <c r="I62" s="28"/>
      <c r="J62" s="28"/>
      <c r="K62" s="28">
        <f>SUM(K50:K61)</f>
        <v>4516.07</v>
      </c>
      <c r="L62" s="159"/>
    </row>
    <row r="63" spans="1:12" s="20" customFormat="1" ht="30" customHeight="1">
      <c r="A63" s="161" t="s">
        <v>89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3"/>
    </row>
    <row r="64" spans="1:12" s="20" customFormat="1" ht="30" customHeight="1">
      <c r="A64" s="163" t="s">
        <v>27</v>
      </c>
      <c r="B64" s="163"/>
      <c r="E64" s="163" t="s">
        <v>67</v>
      </c>
      <c r="F64" s="163"/>
      <c r="G64" s="163"/>
      <c r="H64" s="163"/>
      <c r="I64" s="40"/>
      <c r="J64" s="164"/>
      <c r="K64" s="164"/>
      <c r="L64" s="164"/>
    </row>
    <row r="65" spans="1:12" s="20" customFormat="1" ht="24.75" customHeight="1">
      <c r="A65" s="211" t="s">
        <v>1258</v>
      </c>
      <c r="B65" s="157" t="s">
        <v>29</v>
      </c>
      <c r="C65" s="157" t="s">
        <v>30</v>
      </c>
      <c r="D65" s="157"/>
      <c r="E65" s="157" t="s">
        <v>31</v>
      </c>
      <c r="F65" s="157"/>
      <c r="G65" s="157" t="s">
        <v>32</v>
      </c>
      <c r="H65" s="157"/>
      <c r="I65" s="158" t="s">
        <v>33</v>
      </c>
      <c r="J65" s="158"/>
      <c r="K65" s="158"/>
      <c r="L65" s="157" t="s">
        <v>34</v>
      </c>
    </row>
    <row r="66" spans="1:12" s="20" customFormat="1" ht="24.75" customHeight="1">
      <c r="A66" s="212"/>
      <c r="B66" s="157"/>
      <c r="C66" s="18" t="s">
        <v>35</v>
      </c>
      <c r="D66" s="18" t="s">
        <v>36</v>
      </c>
      <c r="E66" s="18" t="s">
        <v>35</v>
      </c>
      <c r="F66" s="18" t="s">
        <v>36</v>
      </c>
      <c r="G66" s="18" t="s">
        <v>35</v>
      </c>
      <c r="H66" s="29" t="s">
        <v>36</v>
      </c>
      <c r="I66" s="28" t="s">
        <v>37</v>
      </c>
      <c r="J66" s="28" t="s">
        <v>38</v>
      </c>
      <c r="K66" s="28" t="s">
        <v>39</v>
      </c>
      <c r="L66" s="157"/>
    </row>
    <row r="67" spans="1:12" s="20" customFormat="1" ht="24.75" customHeight="1">
      <c r="A67" s="36" t="s">
        <v>1259</v>
      </c>
      <c r="B67" s="18" t="s">
        <v>1260</v>
      </c>
      <c r="C67" s="18"/>
      <c r="D67" s="18"/>
      <c r="E67" s="18"/>
      <c r="F67" s="18"/>
      <c r="G67" s="4"/>
      <c r="H67" s="29"/>
      <c r="I67" s="12"/>
      <c r="J67" s="28"/>
      <c r="K67" s="50"/>
      <c r="L67" s="169" t="s">
        <v>187</v>
      </c>
    </row>
    <row r="68" spans="1:12" s="20" customFormat="1" ht="24.75" customHeight="1">
      <c r="A68" s="36" t="s">
        <v>1261</v>
      </c>
      <c r="B68" s="18" t="s">
        <v>1260</v>
      </c>
      <c r="C68" s="18"/>
      <c r="D68" s="18"/>
      <c r="E68" s="18"/>
      <c r="F68" s="18"/>
      <c r="G68" s="4"/>
      <c r="H68" s="29"/>
      <c r="I68" s="12"/>
      <c r="J68" s="28"/>
      <c r="K68" s="50"/>
      <c r="L68" s="170"/>
    </row>
    <row r="69" spans="1:12" s="20" customFormat="1" ht="24.75" customHeight="1">
      <c r="A69" s="36" t="s">
        <v>1301</v>
      </c>
      <c r="B69" s="18" t="s">
        <v>1262</v>
      </c>
      <c r="C69" s="18"/>
      <c r="D69" s="18"/>
      <c r="E69" s="18"/>
      <c r="F69" s="18"/>
      <c r="G69" s="4"/>
      <c r="H69" s="29"/>
      <c r="I69" s="12"/>
      <c r="J69" s="28"/>
      <c r="K69" s="50"/>
      <c r="L69" s="170"/>
    </row>
    <row r="70" spans="1:12" s="20" customFormat="1" ht="24.75" customHeight="1">
      <c r="A70" s="36" t="s">
        <v>1302</v>
      </c>
      <c r="B70" s="18" t="s">
        <v>1263</v>
      </c>
      <c r="C70" s="18"/>
      <c r="D70" s="18"/>
      <c r="E70" s="18"/>
      <c r="F70" s="18"/>
      <c r="G70" s="4"/>
      <c r="H70" s="29"/>
      <c r="I70" s="12"/>
      <c r="J70" s="28"/>
      <c r="K70" s="50"/>
      <c r="L70" s="170"/>
    </row>
    <row r="71" spans="1:12" s="20" customFormat="1" ht="24.75" customHeight="1">
      <c r="A71" s="36" t="s">
        <v>1303</v>
      </c>
      <c r="B71" s="14" t="s">
        <v>1264</v>
      </c>
      <c r="C71" s="18"/>
      <c r="D71" s="18"/>
      <c r="E71" s="18"/>
      <c r="F71" s="18"/>
      <c r="G71" s="4"/>
      <c r="H71" s="29"/>
      <c r="I71" s="12"/>
      <c r="J71" s="28"/>
      <c r="K71" s="50"/>
      <c r="L71" s="170"/>
    </row>
    <row r="72" spans="1:12" s="20" customFormat="1" ht="24.75" customHeight="1">
      <c r="A72" s="36" t="s">
        <v>1304</v>
      </c>
      <c r="B72" s="19" t="s">
        <v>1365</v>
      </c>
      <c r="C72" s="18"/>
      <c r="D72" s="14" t="s">
        <v>42</v>
      </c>
      <c r="E72" s="18"/>
      <c r="F72" s="18"/>
      <c r="G72" s="4"/>
      <c r="H72" s="29"/>
      <c r="I72" s="12"/>
      <c r="J72" s="28"/>
      <c r="K72" s="50"/>
      <c r="L72" s="170"/>
    </row>
    <row r="73" spans="1:12" s="20" customFormat="1" ht="24.75" customHeight="1">
      <c r="A73" s="36" t="s">
        <v>1305</v>
      </c>
      <c r="B73" s="14" t="s">
        <v>1265</v>
      </c>
      <c r="C73" s="18"/>
      <c r="D73" s="18"/>
      <c r="E73" s="18"/>
      <c r="F73" s="18"/>
      <c r="G73" s="4"/>
      <c r="H73" s="29"/>
      <c r="I73" s="12"/>
      <c r="J73" s="28"/>
      <c r="K73" s="50"/>
      <c r="L73" s="170"/>
    </row>
    <row r="74" spans="1:12" s="20" customFormat="1" ht="24.75" customHeight="1">
      <c r="A74" s="36" t="s">
        <v>1306</v>
      </c>
      <c r="B74" s="14" t="s">
        <v>1265</v>
      </c>
      <c r="C74" s="18"/>
      <c r="D74" s="18"/>
      <c r="E74" s="18"/>
      <c r="F74" s="18"/>
      <c r="G74" s="4"/>
      <c r="H74" s="29"/>
      <c r="I74" s="12"/>
      <c r="J74" s="28"/>
      <c r="K74" s="50"/>
      <c r="L74" s="170"/>
    </row>
    <row r="75" spans="1:12" s="20" customFormat="1" ht="24.75" customHeight="1">
      <c r="A75" s="36" t="s">
        <v>1307</v>
      </c>
      <c r="B75" s="14" t="s">
        <v>1266</v>
      </c>
      <c r="C75" s="18"/>
      <c r="D75" s="18"/>
      <c r="E75" s="18"/>
      <c r="F75" s="18"/>
      <c r="G75" s="4"/>
      <c r="H75" s="29"/>
      <c r="I75" s="12"/>
      <c r="J75" s="28"/>
      <c r="K75" s="50"/>
      <c r="L75" s="170"/>
    </row>
    <row r="76" spans="1:12" s="20" customFormat="1" ht="24.75" customHeight="1">
      <c r="A76" s="36" t="s">
        <v>1313</v>
      </c>
      <c r="B76" s="14" t="s">
        <v>1369</v>
      </c>
      <c r="C76" s="18">
        <v>489</v>
      </c>
      <c r="D76" s="18" t="s">
        <v>102</v>
      </c>
      <c r="E76" s="18" t="s">
        <v>1439</v>
      </c>
      <c r="F76" s="18"/>
      <c r="G76" s="4"/>
      <c r="H76" s="29"/>
      <c r="I76" s="12"/>
      <c r="J76" s="28"/>
      <c r="K76" s="50"/>
      <c r="L76" s="170"/>
    </row>
    <row r="77" spans="1:12" s="20" customFormat="1" ht="24.75" customHeight="1">
      <c r="A77" s="36" t="s">
        <v>1179</v>
      </c>
      <c r="B77" s="14" t="s">
        <v>1180</v>
      </c>
      <c r="C77" s="18">
        <v>7721</v>
      </c>
      <c r="D77" s="27" t="s">
        <v>1181</v>
      </c>
      <c r="E77" s="18" t="s">
        <v>1439</v>
      </c>
      <c r="F77" s="18"/>
      <c r="G77" s="4"/>
      <c r="H77" s="29"/>
      <c r="I77" s="12"/>
      <c r="J77" s="28"/>
      <c r="K77" s="50"/>
      <c r="L77" s="170"/>
    </row>
    <row r="78" spans="1:12" s="20" customFormat="1" ht="24.75" customHeight="1">
      <c r="A78" s="157" t="s">
        <v>1372</v>
      </c>
      <c r="B78" s="157"/>
      <c r="C78" s="18"/>
      <c r="D78" s="18"/>
      <c r="E78" s="18"/>
      <c r="F78" s="18"/>
      <c r="G78" s="18"/>
      <c r="H78" s="29"/>
      <c r="I78" s="28"/>
      <c r="J78" s="28"/>
      <c r="K78" s="28"/>
      <c r="L78" s="170"/>
    </row>
    <row r="79" spans="1:12" s="20" customFormat="1" ht="24.75" customHeight="1">
      <c r="A79" s="157" t="s">
        <v>1182</v>
      </c>
      <c r="B79" s="157"/>
      <c r="C79" s="18"/>
      <c r="D79" s="18"/>
      <c r="E79" s="18"/>
      <c r="F79" s="18"/>
      <c r="G79" s="18"/>
      <c r="H79" s="29"/>
      <c r="I79" s="28"/>
      <c r="J79" s="28"/>
      <c r="K79" s="28"/>
      <c r="L79" s="171"/>
    </row>
    <row r="80" spans="1:12" s="20" customFormat="1" ht="30" customHeight="1">
      <c r="A80" s="161" t="s">
        <v>1310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3"/>
    </row>
    <row r="81" spans="1:12" s="20" customFormat="1" ht="30" customHeight="1">
      <c r="A81" s="163" t="s">
        <v>1373</v>
      </c>
      <c r="B81" s="163"/>
      <c r="E81" s="163" t="s">
        <v>67</v>
      </c>
      <c r="F81" s="163"/>
      <c r="G81" s="163"/>
      <c r="H81" s="163"/>
      <c r="I81" s="40"/>
      <c r="J81" s="164"/>
      <c r="K81" s="164"/>
      <c r="L81" s="164"/>
    </row>
    <row r="82" spans="1:12" s="20" customFormat="1" ht="30" customHeight="1">
      <c r="A82" s="211" t="s">
        <v>1183</v>
      </c>
      <c r="B82" s="157" t="s">
        <v>1374</v>
      </c>
      <c r="C82" s="157" t="s">
        <v>1184</v>
      </c>
      <c r="D82" s="157"/>
      <c r="E82" s="157" t="s">
        <v>1185</v>
      </c>
      <c r="F82" s="157"/>
      <c r="G82" s="157" t="s">
        <v>1375</v>
      </c>
      <c r="H82" s="157"/>
      <c r="I82" s="158" t="s">
        <v>1376</v>
      </c>
      <c r="J82" s="158"/>
      <c r="K82" s="158"/>
      <c r="L82" s="157" t="s">
        <v>1377</v>
      </c>
    </row>
    <row r="83" spans="1:12" s="20" customFormat="1" ht="30" customHeight="1">
      <c r="A83" s="212"/>
      <c r="B83" s="157"/>
      <c r="C83" s="18" t="s">
        <v>1378</v>
      </c>
      <c r="D83" s="18" t="s">
        <v>1379</v>
      </c>
      <c r="E83" s="18" t="s">
        <v>1378</v>
      </c>
      <c r="F83" s="18" t="s">
        <v>1379</v>
      </c>
      <c r="G83" s="18" t="s">
        <v>1378</v>
      </c>
      <c r="H83" s="29" t="s">
        <v>1379</v>
      </c>
      <c r="I83" s="28" t="s">
        <v>1380</v>
      </c>
      <c r="J83" s="28" t="s">
        <v>1381</v>
      </c>
      <c r="K83" s="28" t="s">
        <v>1372</v>
      </c>
      <c r="L83" s="157"/>
    </row>
    <row r="84" spans="1:12" s="20" customFormat="1" ht="30" customHeight="1">
      <c r="A84" s="36" t="s">
        <v>1186</v>
      </c>
      <c r="B84" s="18" t="s">
        <v>1187</v>
      </c>
      <c r="C84" s="18"/>
      <c r="D84" s="18" t="s">
        <v>74</v>
      </c>
      <c r="E84" s="18"/>
      <c r="F84" s="18"/>
      <c r="G84" s="4"/>
      <c r="H84" s="29"/>
      <c r="I84" s="12"/>
      <c r="J84" s="28"/>
      <c r="K84" s="50"/>
      <c r="L84" s="159" t="s">
        <v>68</v>
      </c>
    </row>
    <row r="85" spans="1:12" s="20" customFormat="1" ht="30" customHeight="1">
      <c r="A85" s="36" t="s">
        <v>1188</v>
      </c>
      <c r="B85" s="18" t="s">
        <v>1187</v>
      </c>
      <c r="C85" s="18"/>
      <c r="D85" s="18"/>
      <c r="E85" s="18"/>
      <c r="F85" s="18"/>
      <c r="G85" s="4"/>
      <c r="H85" s="29"/>
      <c r="I85" s="12"/>
      <c r="J85" s="28"/>
      <c r="K85" s="50"/>
      <c r="L85" s="159"/>
    </row>
    <row r="86" spans="1:12" s="20" customFormat="1" ht="30" customHeight="1">
      <c r="A86" s="36" t="s">
        <v>90</v>
      </c>
      <c r="B86" s="18" t="s">
        <v>1309</v>
      </c>
      <c r="C86" s="18"/>
      <c r="D86" s="18"/>
      <c r="E86" s="18"/>
      <c r="F86" s="18"/>
      <c r="G86" s="4"/>
      <c r="H86" s="29"/>
      <c r="I86" s="12"/>
      <c r="J86" s="28"/>
      <c r="K86" s="50"/>
      <c r="L86" s="159"/>
    </row>
    <row r="87" spans="1:12" s="20" customFormat="1" ht="30" customHeight="1">
      <c r="A87" s="36" t="s">
        <v>91</v>
      </c>
      <c r="B87" s="18" t="s">
        <v>1309</v>
      </c>
      <c r="C87" s="18"/>
      <c r="D87" s="18"/>
      <c r="E87" s="18"/>
      <c r="F87" s="18"/>
      <c r="G87" s="4"/>
      <c r="H87" s="29"/>
      <c r="I87" s="12"/>
      <c r="J87" s="28"/>
      <c r="K87" s="50"/>
      <c r="L87" s="159"/>
    </row>
    <row r="88" spans="1:12" s="20" customFormat="1" ht="30" customHeight="1">
      <c r="A88" s="36" t="s">
        <v>92</v>
      </c>
      <c r="B88" s="14" t="s">
        <v>1189</v>
      </c>
      <c r="C88" s="18"/>
      <c r="D88" s="14"/>
      <c r="E88" s="18"/>
      <c r="F88" s="18"/>
      <c r="G88" s="18"/>
      <c r="H88" s="29"/>
      <c r="I88" s="28"/>
      <c r="J88" s="28"/>
      <c r="K88" s="28"/>
      <c r="L88" s="159"/>
    </row>
    <row r="89" spans="1:12" s="20" customFormat="1" ht="30" customHeight="1">
      <c r="A89" s="36" t="s">
        <v>94</v>
      </c>
      <c r="B89" s="19" t="s">
        <v>1308</v>
      </c>
      <c r="C89" s="18"/>
      <c r="D89" s="14"/>
      <c r="E89" s="18"/>
      <c r="F89" s="18"/>
      <c r="G89" s="18"/>
      <c r="H89" s="29"/>
      <c r="I89" s="28"/>
      <c r="J89" s="28"/>
      <c r="K89" s="28"/>
      <c r="L89" s="159"/>
    </row>
    <row r="90" spans="1:12" s="20" customFormat="1" ht="30" customHeight="1">
      <c r="A90" s="36" t="s">
        <v>95</v>
      </c>
      <c r="B90" s="14" t="s">
        <v>1309</v>
      </c>
      <c r="C90" s="18"/>
      <c r="D90" s="14"/>
      <c r="E90" s="18"/>
      <c r="F90" s="18"/>
      <c r="G90" s="18"/>
      <c r="H90" s="29"/>
      <c r="I90" s="28"/>
      <c r="J90" s="28"/>
      <c r="K90" s="28"/>
      <c r="L90" s="159"/>
    </row>
    <row r="91" spans="1:12" s="20" customFormat="1" ht="30" customHeight="1">
      <c r="A91" s="36" t="s">
        <v>96</v>
      </c>
      <c r="B91" s="14" t="s">
        <v>1309</v>
      </c>
      <c r="C91" s="18"/>
      <c r="D91" s="14"/>
      <c r="E91" s="18"/>
      <c r="F91" s="18"/>
      <c r="G91" s="18"/>
      <c r="H91" s="29"/>
      <c r="I91" s="28"/>
      <c r="J91" s="28"/>
      <c r="K91" s="28"/>
      <c r="L91" s="159"/>
    </row>
    <row r="92" spans="1:12" s="20" customFormat="1" ht="30" customHeight="1">
      <c r="A92" s="36" t="s">
        <v>97</v>
      </c>
      <c r="B92" s="14" t="s">
        <v>1190</v>
      </c>
      <c r="C92" s="18"/>
      <c r="D92" s="14"/>
      <c r="E92" s="18"/>
      <c r="F92" s="18"/>
      <c r="G92" s="18"/>
      <c r="H92" s="29"/>
      <c r="I92" s="28"/>
      <c r="J92" s="28"/>
      <c r="K92" s="28"/>
      <c r="L92" s="159"/>
    </row>
    <row r="93" spans="1:12" s="20" customFormat="1" ht="30" customHeight="1">
      <c r="A93" s="157" t="s">
        <v>1372</v>
      </c>
      <c r="B93" s="157"/>
      <c r="C93" s="18"/>
      <c r="D93" s="18"/>
      <c r="E93" s="18"/>
      <c r="F93" s="18"/>
      <c r="G93" s="18"/>
      <c r="H93" s="29"/>
      <c r="I93" s="28"/>
      <c r="J93" s="28"/>
      <c r="K93" s="28"/>
      <c r="L93" s="159"/>
    </row>
    <row r="94" spans="1:12" s="20" customFormat="1" ht="30" customHeight="1">
      <c r="A94" s="157" t="s">
        <v>1182</v>
      </c>
      <c r="B94" s="157"/>
      <c r="C94" s="18"/>
      <c r="D94" s="18"/>
      <c r="E94" s="18"/>
      <c r="F94" s="18"/>
      <c r="G94" s="18"/>
      <c r="H94" s="29"/>
      <c r="I94" s="28"/>
      <c r="J94" s="28"/>
      <c r="K94" s="28"/>
      <c r="L94" s="159"/>
    </row>
    <row r="95" spans="1:12" s="20" customFormat="1" ht="29.25" customHeight="1">
      <c r="A95" s="161" t="s">
        <v>1310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3"/>
    </row>
    <row r="96" spans="1:12" s="20" customFormat="1" ht="29.25" customHeight="1">
      <c r="A96" s="163" t="s">
        <v>1373</v>
      </c>
      <c r="B96" s="163"/>
      <c r="E96" s="163" t="s">
        <v>67</v>
      </c>
      <c r="F96" s="163"/>
      <c r="G96" s="163"/>
      <c r="H96" s="163"/>
      <c r="I96" s="40"/>
      <c r="J96" s="164"/>
      <c r="K96" s="164"/>
      <c r="L96" s="164"/>
    </row>
    <row r="97" spans="1:12" s="20" customFormat="1" ht="29.25" customHeight="1">
      <c r="A97" s="211" t="s">
        <v>1191</v>
      </c>
      <c r="B97" s="157" t="s">
        <v>1374</v>
      </c>
      <c r="C97" s="157" t="s">
        <v>1184</v>
      </c>
      <c r="D97" s="157"/>
      <c r="E97" s="157" t="s">
        <v>1185</v>
      </c>
      <c r="F97" s="157"/>
      <c r="G97" s="157" t="s">
        <v>1375</v>
      </c>
      <c r="H97" s="157"/>
      <c r="I97" s="158" t="s">
        <v>1376</v>
      </c>
      <c r="J97" s="158"/>
      <c r="K97" s="158"/>
      <c r="L97" s="157" t="s">
        <v>1377</v>
      </c>
    </row>
    <row r="98" spans="1:12" s="20" customFormat="1" ht="29.25" customHeight="1">
      <c r="A98" s="212"/>
      <c r="B98" s="157"/>
      <c r="C98" s="18" t="s">
        <v>1378</v>
      </c>
      <c r="D98" s="18" t="s">
        <v>1379</v>
      </c>
      <c r="E98" s="18" t="s">
        <v>1378</v>
      </c>
      <c r="F98" s="18" t="s">
        <v>1379</v>
      </c>
      <c r="G98" s="18" t="s">
        <v>1378</v>
      </c>
      <c r="H98" s="29" t="s">
        <v>1379</v>
      </c>
      <c r="I98" s="28" t="s">
        <v>1380</v>
      </c>
      <c r="J98" s="28" t="s">
        <v>1381</v>
      </c>
      <c r="K98" s="28" t="s">
        <v>1372</v>
      </c>
      <c r="L98" s="157"/>
    </row>
    <row r="99" spans="1:12" s="20" customFormat="1" ht="29.25" customHeight="1">
      <c r="A99" s="92" t="s">
        <v>1505</v>
      </c>
      <c r="B99" s="91" t="s">
        <v>1506</v>
      </c>
      <c r="C99" s="91">
        <v>46</v>
      </c>
      <c r="D99" s="91" t="s">
        <v>912</v>
      </c>
      <c r="E99" s="91" t="s">
        <v>1507</v>
      </c>
      <c r="F99" s="91"/>
      <c r="G99" s="4">
        <f>253-46</f>
        <v>207</v>
      </c>
      <c r="H99" s="29"/>
      <c r="I99" s="12">
        <f>G99*0.589</f>
        <v>121.92299999999999</v>
      </c>
      <c r="J99" s="28">
        <f>H99*2.57</f>
        <v>0</v>
      </c>
      <c r="K99" s="50">
        <f>J99+I99</f>
        <v>121.92299999999999</v>
      </c>
      <c r="L99" s="159" t="s">
        <v>68</v>
      </c>
    </row>
    <row r="100" spans="1:12" s="20" customFormat="1" ht="29.25" customHeight="1">
      <c r="A100" s="36" t="s">
        <v>1221</v>
      </c>
      <c r="B100" s="18" t="s">
        <v>75</v>
      </c>
      <c r="C100" s="18">
        <v>599</v>
      </c>
      <c r="D100" s="18" t="s">
        <v>1370</v>
      </c>
      <c r="E100" s="18">
        <v>852</v>
      </c>
      <c r="F100" s="18" t="s">
        <v>1495</v>
      </c>
      <c r="G100" s="4">
        <f>E100-C100</f>
        <v>253</v>
      </c>
      <c r="H100" s="4">
        <v>64</v>
      </c>
      <c r="I100" s="12">
        <f aca="true" t="shared" si="16" ref="I100:I108">G100*0.589</f>
        <v>149.017</v>
      </c>
      <c r="J100" s="28">
        <f aca="true" t="shared" si="17" ref="J100:J108">H100*2.57</f>
        <v>164.48</v>
      </c>
      <c r="K100" s="50">
        <f aca="true" t="shared" si="18" ref="K100:K108">J100+I100</f>
        <v>313.49699999999996</v>
      </c>
      <c r="L100" s="159"/>
    </row>
    <row r="101" spans="1:12" s="20" customFormat="1" ht="29.25" customHeight="1">
      <c r="A101" s="36" t="s">
        <v>1223</v>
      </c>
      <c r="B101" s="25" t="s">
        <v>76</v>
      </c>
      <c r="C101" s="17">
        <v>4200</v>
      </c>
      <c r="D101" s="17" t="s">
        <v>1370</v>
      </c>
      <c r="E101" s="18" t="s">
        <v>1500</v>
      </c>
      <c r="F101" s="18" t="s">
        <v>1483</v>
      </c>
      <c r="G101" s="4">
        <v>683</v>
      </c>
      <c r="H101" s="4">
        <v>36</v>
      </c>
      <c r="I101" s="12">
        <f t="shared" si="16"/>
        <v>402.287</v>
      </c>
      <c r="J101" s="28">
        <f t="shared" si="17"/>
        <v>92.52</v>
      </c>
      <c r="K101" s="50">
        <f t="shared" si="18"/>
        <v>494.80699999999996</v>
      </c>
      <c r="L101" s="159"/>
    </row>
    <row r="102" spans="1:12" s="20" customFormat="1" ht="29.25" customHeight="1">
      <c r="A102" s="36" t="s">
        <v>1192</v>
      </c>
      <c r="B102" s="18" t="s">
        <v>1193</v>
      </c>
      <c r="C102" s="18">
        <v>6463</v>
      </c>
      <c r="D102" s="18" t="s">
        <v>1370</v>
      </c>
      <c r="E102" s="18" t="s">
        <v>1498</v>
      </c>
      <c r="F102" s="18" t="s">
        <v>1483</v>
      </c>
      <c r="G102" s="4">
        <v>645</v>
      </c>
      <c r="H102" s="4">
        <v>36</v>
      </c>
      <c r="I102" s="12">
        <f t="shared" si="16"/>
        <v>379.905</v>
      </c>
      <c r="J102" s="28">
        <f t="shared" si="17"/>
        <v>92.52</v>
      </c>
      <c r="K102" s="50">
        <f t="shared" si="18"/>
        <v>472.42499999999995</v>
      </c>
      <c r="L102" s="159"/>
    </row>
    <row r="103" spans="1:12" s="20" customFormat="1" ht="29.25" customHeight="1">
      <c r="A103" s="36" t="s">
        <v>1227</v>
      </c>
      <c r="B103" s="14" t="s">
        <v>77</v>
      </c>
      <c r="C103" s="18">
        <v>1083</v>
      </c>
      <c r="D103" s="14" t="s">
        <v>1220</v>
      </c>
      <c r="E103" s="18" t="s">
        <v>1499</v>
      </c>
      <c r="F103" s="18" t="s">
        <v>911</v>
      </c>
      <c r="G103" s="4">
        <v>680</v>
      </c>
      <c r="H103" s="4">
        <v>54</v>
      </c>
      <c r="I103" s="12">
        <f t="shared" si="16"/>
        <v>400.52</v>
      </c>
      <c r="J103" s="28">
        <f t="shared" si="17"/>
        <v>138.78</v>
      </c>
      <c r="K103" s="50">
        <f t="shared" si="18"/>
        <v>539.3</v>
      </c>
      <c r="L103" s="159"/>
    </row>
    <row r="104" spans="1:12" s="20" customFormat="1" ht="29.25" customHeight="1">
      <c r="A104" s="36" t="s">
        <v>1194</v>
      </c>
      <c r="B104" s="18" t="s">
        <v>1195</v>
      </c>
      <c r="C104" s="18">
        <v>1374</v>
      </c>
      <c r="D104" s="18" t="s">
        <v>1370</v>
      </c>
      <c r="E104" s="18" t="s">
        <v>1479</v>
      </c>
      <c r="F104" s="18" t="s">
        <v>911</v>
      </c>
      <c r="G104" s="4">
        <v>1023</v>
      </c>
      <c r="H104" s="4">
        <v>54</v>
      </c>
      <c r="I104" s="12">
        <f t="shared" si="16"/>
        <v>602.5469999999999</v>
      </c>
      <c r="J104" s="28">
        <f t="shared" si="17"/>
        <v>138.78</v>
      </c>
      <c r="K104" s="50">
        <f t="shared" si="18"/>
        <v>741.3269999999999</v>
      </c>
      <c r="L104" s="159"/>
    </row>
    <row r="105" spans="1:12" s="20" customFormat="1" ht="29.25" customHeight="1">
      <c r="A105" s="36" t="s">
        <v>1196</v>
      </c>
      <c r="B105" s="25" t="s">
        <v>1197</v>
      </c>
      <c r="C105" s="17" t="s">
        <v>78</v>
      </c>
      <c r="D105" s="17" t="s">
        <v>1370</v>
      </c>
      <c r="E105" s="18" t="s">
        <v>1474</v>
      </c>
      <c r="F105" s="18"/>
      <c r="G105" s="4"/>
      <c r="H105" s="4"/>
      <c r="I105" s="12">
        <f t="shared" si="16"/>
        <v>0</v>
      </c>
      <c r="J105" s="28">
        <f t="shared" si="17"/>
        <v>0</v>
      </c>
      <c r="K105" s="50">
        <f t="shared" si="18"/>
        <v>0</v>
      </c>
      <c r="L105" s="159"/>
    </row>
    <row r="106" spans="1:12" s="20" customFormat="1" ht="29.25" customHeight="1">
      <c r="A106" s="36" t="s">
        <v>1198</v>
      </c>
      <c r="B106" s="18" t="s">
        <v>1199</v>
      </c>
      <c r="C106" s="18"/>
      <c r="D106" s="14"/>
      <c r="E106" s="18"/>
      <c r="F106" s="18" t="s">
        <v>1689</v>
      </c>
      <c r="G106" s="4"/>
      <c r="H106" s="4"/>
      <c r="I106" s="12">
        <f t="shared" si="16"/>
        <v>0</v>
      </c>
      <c r="J106" s="28">
        <f t="shared" si="17"/>
        <v>0</v>
      </c>
      <c r="K106" s="50">
        <f t="shared" si="18"/>
        <v>0</v>
      </c>
      <c r="L106" s="159"/>
    </row>
    <row r="107" spans="1:12" s="20" customFormat="1" ht="29.25" customHeight="1">
      <c r="A107" s="36" t="s">
        <v>1200</v>
      </c>
      <c r="B107" s="14" t="s">
        <v>1201</v>
      </c>
      <c r="C107" s="18">
        <v>2637</v>
      </c>
      <c r="D107" s="14" t="s">
        <v>1371</v>
      </c>
      <c r="E107" s="18" t="s">
        <v>1480</v>
      </c>
      <c r="F107" s="18" t="s">
        <v>1484</v>
      </c>
      <c r="G107" s="4">
        <v>863</v>
      </c>
      <c r="H107" s="4">
        <v>18</v>
      </c>
      <c r="I107" s="12">
        <f t="shared" si="16"/>
        <v>508.30699999999996</v>
      </c>
      <c r="J107" s="28">
        <f t="shared" si="17"/>
        <v>46.26</v>
      </c>
      <c r="K107" s="50">
        <f t="shared" si="18"/>
        <v>554.567</v>
      </c>
      <c r="L107" s="159"/>
    </row>
    <row r="108" spans="1:12" s="20" customFormat="1" ht="29.25" customHeight="1">
      <c r="A108" s="36" t="s">
        <v>1202</v>
      </c>
      <c r="B108" s="18" t="s">
        <v>1203</v>
      </c>
      <c r="C108" s="18">
        <v>1948</v>
      </c>
      <c r="D108" s="18" t="s">
        <v>1211</v>
      </c>
      <c r="E108" s="18" t="s">
        <v>1481</v>
      </c>
      <c r="F108" s="18" t="s">
        <v>1484</v>
      </c>
      <c r="G108" s="4">
        <v>654</v>
      </c>
      <c r="H108" s="4">
        <v>18</v>
      </c>
      <c r="I108" s="12">
        <f t="shared" si="16"/>
        <v>385.20599999999996</v>
      </c>
      <c r="J108" s="28">
        <f t="shared" si="17"/>
        <v>46.26</v>
      </c>
      <c r="K108" s="50">
        <f t="shared" si="18"/>
        <v>431.46599999999995</v>
      </c>
      <c r="L108" s="159"/>
    </row>
    <row r="109" spans="1:12" s="20" customFormat="1" ht="29.25" customHeight="1">
      <c r="A109" s="157" t="s">
        <v>1372</v>
      </c>
      <c r="B109" s="157"/>
      <c r="C109" s="18"/>
      <c r="D109" s="18"/>
      <c r="E109" s="18"/>
      <c r="F109" s="18"/>
      <c r="G109" s="18"/>
      <c r="H109" s="29"/>
      <c r="I109" s="28"/>
      <c r="J109" s="28"/>
      <c r="K109" s="28">
        <f>SUM(K99:K108)</f>
        <v>3669.3119999999994</v>
      </c>
      <c r="L109" s="159"/>
    </row>
    <row r="110" spans="1:12" s="20" customFormat="1" ht="30" customHeight="1">
      <c r="A110" s="161" t="s">
        <v>1310</v>
      </c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3"/>
    </row>
    <row r="111" spans="1:12" s="20" customFormat="1" ht="30" customHeight="1">
      <c r="A111" s="163" t="s">
        <v>1373</v>
      </c>
      <c r="B111" s="163"/>
      <c r="E111" s="163" t="s">
        <v>67</v>
      </c>
      <c r="F111" s="163"/>
      <c r="G111" s="163"/>
      <c r="H111" s="163"/>
      <c r="I111" s="40"/>
      <c r="J111" s="164"/>
      <c r="K111" s="164"/>
      <c r="L111" s="164"/>
    </row>
    <row r="112" spans="1:12" s="20" customFormat="1" ht="30" customHeight="1">
      <c r="A112" s="211" t="s">
        <v>1191</v>
      </c>
      <c r="B112" s="157" t="s">
        <v>1374</v>
      </c>
      <c r="C112" s="157" t="s">
        <v>1184</v>
      </c>
      <c r="D112" s="157"/>
      <c r="E112" s="157" t="s">
        <v>1185</v>
      </c>
      <c r="F112" s="157"/>
      <c r="G112" s="157" t="s">
        <v>1375</v>
      </c>
      <c r="H112" s="157"/>
      <c r="I112" s="158" t="s">
        <v>1376</v>
      </c>
      <c r="J112" s="158"/>
      <c r="K112" s="158"/>
      <c r="L112" s="157" t="s">
        <v>1377</v>
      </c>
    </row>
    <row r="113" spans="1:12" s="20" customFormat="1" ht="30" customHeight="1">
      <c r="A113" s="212"/>
      <c r="B113" s="157"/>
      <c r="C113" s="18" t="s">
        <v>1378</v>
      </c>
      <c r="D113" s="18" t="s">
        <v>1379</v>
      </c>
      <c r="E113" s="18" t="s">
        <v>1378</v>
      </c>
      <c r="F113" s="18" t="s">
        <v>1379</v>
      </c>
      <c r="G113" s="18" t="s">
        <v>1378</v>
      </c>
      <c r="H113" s="29" t="s">
        <v>1379</v>
      </c>
      <c r="I113" s="28" t="s">
        <v>1380</v>
      </c>
      <c r="J113" s="28" t="s">
        <v>1381</v>
      </c>
      <c r="K113" s="28" t="s">
        <v>1372</v>
      </c>
      <c r="L113" s="157"/>
    </row>
    <row r="114" spans="1:12" s="20" customFormat="1" ht="30" customHeight="1">
      <c r="A114" s="36" t="s">
        <v>1311</v>
      </c>
      <c r="B114" s="18" t="s">
        <v>1204</v>
      </c>
      <c r="C114" s="18">
        <v>5939</v>
      </c>
      <c r="D114" s="18" t="s">
        <v>1371</v>
      </c>
      <c r="E114" s="18">
        <v>7007</v>
      </c>
      <c r="F114" s="18" t="s">
        <v>1371</v>
      </c>
      <c r="G114" s="18">
        <f>E114-C114</f>
        <v>1068</v>
      </c>
      <c r="H114" s="29">
        <v>18</v>
      </c>
      <c r="I114" s="12">
        <f>G114*0.589</f>
        <v>629.052</v>
      </c>
      <c r="J114" s="28">
        <f>H114*2.57</f>
        <v>46.26</v>
      </c>
      <c r="K114" s="50">
        <f>J114+I114</f>
        <v>675.312</v>
      </c>
      <c r="L114" s="159" t="s">
        <v>68</v>
      </c>
    </row>
    <row r="115" spans="1:12" s="20" customFormat="1" ht="30" customHeight="1">
      <c r="A115" s="36" t="s">
        <v>1205</v>
      </c>
      <c r="B115" s="18" t="s">
        <v>79</v>
      </c>
      <c r="C115" s="18">
        <v>245</v>
      </c>
      <c r="D115" s="18" t="s">
        <v>1370</v>
      </c>
      <c r="E115" s="18">
        <v>1004</v>
      </c>
      <c r="F115" s="18" t="s">
        <v>1370</v>
      </c>
      <c r="G115" s="18">
        <f>E115-C115</f>
        <v>759</v>
      </c>
      <c r="H115" s="29">
        <v>36</v>
      </c>
      <c r="I115" s="12">
        <f aca="true" t="shared" si="19" ref="I115:I123">G115*0.589</f>
        <v>447.051</v>
      </c>
      <c r="J115" s="28">
        <f aca="true" t="shared" si="20" ref="J115:J123">H115*2.57</f>
        <v>92.52</v>
      </c>
      <c r="K115" s="50">
        <f aca="true" t="shared" si="21" ref="K115:K123">J115+I115</f>
        <v>539.571</v>
      </c>
      <c r="L115" s="159"/>
    </row>
    <row r="116" spans="1:12" s="20" customFormat="1" ht="30" customHeight="1">
      <c r="A116" s="36" t="s">
        <v>1206</v>
      </c>
      <c r="B116" s="18" t="s">
        <v>80</v>
      </c>
      <c r="C116" s="18">
        <v>9992</v>
      </c>
      <c r="D116" s="18" t="s">
        <v>1370</v>
      </c>
      <c r="E116" s="18">
        <v>192</v>
      </c>
      <c r="F116" s="18" t="s">
        <v>1370</v>
      </c>
      <c r="G116" s="18">
        <f>10000-9992+192</f>
        <v>200</v>
      </c>
      <c r="H116" s="29">
        <v>36</v>
      </c>
      <c r="I116" s="12">
        <f t="shared" si="19"/>
        <v>117.8</v>
      </c>
      <c r="J116" s="28">
        <f t="shared" si="20"/>
        <v>92.52</v>
      </c>
      <c r="K116" s="50">
        <f t="shared" si="21"/>
        <v>210.32</v>
      </c>
      <c r="L116" s="159"/>
    </row>
    <row r="117" spans="1:12" s="20" customFormat="1" ht="30" customHeight="1">
      <c r="A117" s="36" t="s">
        <v>1207</v>
      </c>
      <c r="B117" s="18" t="s">
        <v>81</v>
      </c>
      <c r="C117" s="18" t="s">
        <v>1685</v>
      </c>
      <c r="D117" s="18" t="s">
        <v>1371</v>
      </c>
      <c r="E117" s="18">
        <v>624</v>
      </c>
      <c r="F117" s="18" t="s">
        <v>1478</v>
      </c>
      <c r="G117" s="18">
        <v>624</v>
      </c>
      <c r="H117" s="29">
        <v>36</v>
      </c>
      <c r="I117" s="12">
        <f t="shared" si="19"/>
        <v>367.536</v>
      </c>
      <c r="J117" s="28">
        <f t="shared" si="20"/>
        <v>92.52</v>
      </c>
      <c r="K117" s="50">
        <f t="shared" si="21"/>
        <v>460.056</v>
      </c>
      <c r="L117" s="159"/>
    </row>
    <row r="118" spans="1:12" s="20" customFormat="1" ht="30" customHeight="1">
      <c r="A118" s="36" t="s">
        <v>1208</v>
      </c>
      <c r="B118" s="25" t="s">
        <v>1209</v>
      </c>
      <c r="C118" s="17">
        <v>9286</v>
      </c>
      <c r="D118" s="17" t="s">
        <v>1370</v>
      </c>
      <c r="E118" s="18">
        <v>461</v>
      </c>
      <c r="F118" s="18" t="s">
        <v>1484</v>
      </c>
      <c r="G118" s="18">
        <f>10000-9286+461</f>
        <v>1175</v>
      </c>
      <c r="H118" s="69">
        <v>18</v>
      </c>
      <c r="I118" s="12">
        <f t="shared" si="19"/>
        <v>692.0749999999999</v>
      </c>
      <c r="J118" s="28">
        <f t="shared" si="20"/>
        <v>46.26</v>
      </c>
      <c r="K118" s="50">
        <f t="shared" si="21"/>
        <v>738.3349999999999</v>
      </c>
      <c r="L118" s="159"/>
    </row>
    <row r="119" spans="1:12" s="20" customFormat="1" ht="30" customHeight="1">
      <c r="A119" s="36" t="s">
        <v>1210</v>
      </c>
      <c r="B119" s="18" t="s">
        <v>82</v>
      </c>
      <c r="C119" s="18" t="s">
        <v>1685</v>
      </c>
      <c r="D119" s="18" t="s">
        <v>1371</v>
      </c>
      <c r="E119" s="18">
        <v>49</v>
      </c>
      <c r="F119" s="18" t="s">
        <v>1474</v>
      </c>
      <c r="G119" s="18">
        <v>49</v>
      </c>
      <c r="H119" s="97"/>
      <c r="I119" s="12">
        <f t="shared" si="19"/>
        <v>28.860999999999997</v>
      </c>
      <c r="J119" s="28">
        <f t="shared" si="20"/>
        <v>0</v>
      </c>
      <c r="K119" s="50">
        <f t="shared" si="21"/>
        <v>28.860999999999997</v>
      </c>
      <c r="L119" s="159"/>
    </row>
    <row r="120" spans="1:12" s="20" customFormat="1" ht="30" customHeight="1">
      <c r="A120" s="36" t="s">
        <v>1212</v>
      </c>
      <c r="B120" s="18" t="s">
        <v>1213</v>
      </c>
      <c r="C120" s="18">
        <v>4608</v>
      </c>
      <c r="D120" s="18" t="s">
        <v>1371</v>
      </c>
      <c r="E120" s="18">
        <v>4797</v>
      </c>
      <c r="F120" s="18" t="s">
        <v>1478</v>
      </c>
      <c r="G120" s="18">
        <f>E120-C120</f>
        <v>189</v>
      </c>
      <c r="H120" s="29">
        <v>36</v>
      </c>
      <c r="I120" s="12">
        <f t="shared" si="19"/>
        <v>111.321</v>
      </c>
      <c r="J120" s="28">
        <f t="shared" si="20"/>
        <v>92.52</v>
      </c>
      <c r="K120" s="50">
        <f t="shared" si="21"/>
        <v>203.841</v>
      </c>
      <c r="L120" s="159"/>
    </row>
    <row r="121" spans="1:12" s="20" customFormat="1" ht="30" customHeight="1">
      <c r="A121" s="36" t="s">
        <v>1214</v>
      </c>
      <c r="B121" s="18" t="s">
        <v>83</v>
      </c>
      <c r="C121" s="18">
        <v>4269</v>
      </c>
      <c r="D121" s="18" t="s">
        <v>1211</v>
      </c>
      <c r="E121" s="18" t="s">
        <v>1501</v>
      </c>
      <c r="F121" s="18" t="s">
        <v>1211</v>
      </c>
      <c r="G121" s="18">
        <v>698</v>
      </c>
      <c r="H121" s="29">
        <v>54</v>
      </c>
      <c r="I121" s="12">
        <f t="shared" si="19"/>
        <v>411.12199999999996</v>
      </c>
      <c r="J121" s="28">
        <f t="shared" si="20"/>
        <v>138.78</v>
      </c>
      <c r="K121" s="50">
        <f t="shared" si="21"/>
        <v>549.9019999999999</v>
      </c>
      <c r="L121" s="159"/>
    </row>
    <row r="122" spans="1:12" s="20" customFormat="1" ht="30" customHeight="1">
      <c r="A122" s="36" t="s">
        <v>1215</v>
      </c>
      <c r="B122" s="14" t="s">
        <v>1216</v>
      </c>
      <c r="C122" s="18">
        <v>4859</v>
      </c>
      <c r="D122" s="18" t="s">
        <v>1370</v>
      </c>
      <c r="E122" s="18">
        <v>7154</v>
      </c>
      <c r="F122" s="18" t="s">
        <v>1370</v>
      </c>
      <c r="G122" s="18">
        <f>E122-C122</f>
        <v>2295</v>
      </c>
      <c r="H122" s="29">
        <v>36</v>
      </c>
      <c r="I122" s="12">
        <f t="shared" si="19"/>
        <v>1351.7549999999999</v>
      </c>
      <c r="J122" s="28">
        <f t="shared" si="20"/>
        <v>92.52</v>
      </c>
      <c r="K122" s="50">
        <f t="shared" si="21"/>
        <v>1444.2749999999999</v>
      </c>
      <c r="L122" s="159"/>
    </row>
    <row r="123" spans="1:12" s="20" customFormat="1" ht="30" customHeight="1">
      <c r="A123" s="36" t="s">
        <v>84</v>
      </c>
      <c r="B123" s="18" t="s">
        <v>85</v>
      </c>
      <c r="C123" s="18" t="s">
        <v>1687</v>
      </c>
      <c r="D123" s="18" t="s">
        <v>1211</v>
      </c>
      <c r="E123" s="18" t="s">
        <v>1502</v>
      </c>
      <c r="F123" s="18" t="s">
        <v>1211</v>
      </c>
      <c r="G123" s="18">
        <v>1024</v>
      </c>
      <c r="H123" s="29">
        <v>54</v>
      </c>
      <c r="I123" s="12">
        <f t="shared" si="19"/>
        <v>603.136</v>
      </c>
      <c r="J123" s="28">
        <f t="shared" si="20"/>
        <v>138.78</v>
      </c>
      <c r="K123" s="50">
        <f t="shared" si="21"/>
        <v>741.9159999999999</v>
      </c>
      <c r="L123" s="159"/>
    </row>
    <row r="124" spans="1:12" s="20" customFormat="1" ht="30" customHeight="1">
      <c r="A124" s="157" t="s">
        <v>1372</v>
      </c>
      <c r="B124" s="157"/>
      <c r="C124" s="18"/>
      <c r="D124" s="18"/>
      <c r="E124" s="18"/>
      <c r="F124" s="18"/>
      <c r="G124" s="18"/>
      <c r="H124" s="29"/>
      <c r="I124" s="28"/>
      <c r="J124" s="28"/>
      <c r="K124" s="28">
        <f>SUM(K114:K123)</f>
        <v>5592.389</v>
      </c>
      <c r="L124" s="159"/>
    </row>
    <row r="125" spans="1:12" s="20" customFormat="1" ht="30" customHeight="1">
      <c r="A125" s="161" t="s">
        <v>1310</v>
      </c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3"/>
    </row>
    <row r="126" spans="1:12" s="20" customFormat="1" ht="19.5" customHeight="1">
      <c r="A126" s="163" t="s">
        <v>1373</v>
      </c>
      <c r="B126" s="163"/>
      <c r="E126" s="163" t="s">
        <v>67</v>
      </c>
      <c r="F126" s="163"/>
      <c r="G126" s="163"/>
      <c r="H126" s="163"/>
      <c r="I126" s="40"/>
      <c r="J126" s="164"/>
      <c r="K126" s="164"/>
      <c r="L126" s="164"/>
    </row>
    <row r="127" spans="1:12" s="20" customFormat="1" ht="19.5" customHeight="1">
      <c r="A127" s="211" t="s">
        <v>1217</v>
      </c>
      <c r="B127" s="157" t="s">
        <v>1374</v>
      </c>
      <c r="C127" s="157" t="s">
        <v>1184</v>
      </c>
      <c r="D127" s="157"/>
      <c r="E127" s="157" t="s">
        <v>1185</v>
      </c>
      <c r="F127" s="157"/>
      <c r="G127" s="157" t="s">
        <v>1375</v>
      </c>
      <c r="H127" s="157"/>
      <c r="I127" s="158" t="s">
        <v>1376</v>
      </c>
      <c r="J127" s="158"/>
      <c r="K127" s="158"/>
      <c r="L127" s="157" t="s">
        <v>1377</v>
      </c>
    </row>
    <row r="128" spans="1:12" s="20" customFormat="1" ht="19.5" customHeight="1">
      <c r="A128" s="212"/>
      <c r="B128" s="157"/>
      <c r="C128" s="18" t="s">
        <v>1378</v>
      </c>
      <c r="D128" s="18" t="s">
        <v>1379</v>
      </c>
      <c r="E128" s="18" t="s">
        <v>1378</v>
      </c>
      <c r="F128" s="18" t="s">
        <v>1379</v>
      </c>
      <c r="G128" s="18" t="s">
        <v>1378</v>
      </c>
      <c r="H128" s="29" t="s">
        <v>1379</v>
      </c>
      <c r="I128" s="28" t="s">
        <v>1380</v>
      </c>
      <c r="J128" s="28" t="s">
        <v>1381</v>
      </c>
      <c r="K128" s="28" t="s">
        <v>1372</v>
      </c>
      <c r="L128" s="157"/>
    </row>
    <row r="129" spans="1:12" s="20" customFormat="1" ht="19.5" customHeight="1">
      <c r="A129" s="36" t="s">
        <v>1218</v>
      </c>
      <c r="B129" s="25" t="s">
        <v>1219</v>
      </c>
      <c r="C129" s="17">
        <v>3049</v>
      </c>
      <c r="D129" s="17" t="s">
        <v>1371</v>
      </c>
      <c r="E129" s="17"/>
      <c r="F129" s="18" t="s">
        <v>42</v>
      </c>
      <c r="G129" s="4"/>
      <c r="H129" s="18">
        <v>18</v>
      </c>
      <c r="I129" s="12"/>
      <c r="J129" s="28" t="s">
        <v>1497</v>
      </c>
      <c r="K129" s="98">
        <v>0</v>
      </c>
      <c r="L129" s="169" t="s">
        <v>187</v>
      </c>
    </row>
    <row r="130" spans="1:12" s="20" customFormat="1" ht="19.5" customHeight="1">
      <c r="A130" s="36" t="s">
        <v>1221</v>
      </c>
      <c r="B130" s="25" t="s">
        <v>1222</v>
      </c>
      <c r="C130" s="17">
        <v>2820</v>
      </c>
      <c r="D130" s="17" t="s">
        <v>1220</v>
      </c>
      <c r="E130" s="17"/>
      <c r="F130" s="18" t="s">
        <v>1496</v>
      </c>
      <c r="G130" s="4"/>
      <c r="H130" s="18">
        <v>90</v>
      </c>
      <c r="I130" s="12"/>
      <c r="J130" s="28">
        <f>H130*2.57</f>
        <v>231.29999999999998</v>
      </c>
      <c r="K130" s="50">
        <f>J130+I130</f>
        <v>231.29999999999998</v>
      </c>
      <c r="L130" s="170"/>
    </row>
    <row r="131" spans="1:12" s="20" customFormat="1" ht="19.5" customHeight="1">
      <c r="A131" s="36" t="s">
        <v>1223</v>
      </c>
      <c r="B131" s="25" t="s">
        <v>1224</v>
      </c>
      <c r="C131" s="17">
        <v>3144</v>
      </c>
      <c r="D131" s="17" t="s">
        <v>1211</v>
      </c>
      <c r="E131" s="17"/>
      <c r="F131" s="18" t="s">
        <v>911</v>
      </c>
      <c r="G131" s="4"/>
      <c r="H131" s="18">
        <v>54</v>
      </c>
      <c r="I131" s="12"/>
      <c r="J131" s="28">
        <f aca="true" t="shared" si="22" ref="J131:J144">H131*2.57</f>
        <v>138.78</v>
      </c>
      <c r="K131" s="50">
        <f aca="true" t="shared" si="23" ref="K131:K144">J131+I131</f>
        <v>138.78</v>
      </c>
      <c r="L131" s="170"/>
    </row>
    <row r="132" spans="1:12" s="20" customFormat="1" ht="19.5" customHeight="1">
      <c r="A132" s="36" t="s">
        <v>1225</v>
      </c>
      <c r="B132" s="25" t="s">
        <v>1226</v>
      </c>
      <c r="C132" s="17">
        <v>3012</v>
      </c>
      <c r="D132" s="17" t="s">
        <v>1370</v>
      </c>
      <c r="E132" s="17"/>
      <c r="F132" s="18" t="s">
        <v>1483</v>
      </c>
      <c r="G132" s="4"/>
      <c r="H132" s="18">
        <v>36</v>
      </c>
      <c r="I132" s="12"/>
      <c r="J132" s="28">
        <f t="shared" si="22"/>
        <v>92.52</v>
      </c>
      <c r="K132" s="50">
        <f t="shared" si="23"/>
        <v>92.52</v>
      </c>
      <c r="L132" s="170"/>
    </row>
    <row r="133" spans="1:12" s="20" customFormat="1" ht="19.5" customHeight="1">
      <c r="A133" s="36" t="s">
        <v>1227</v>
      </c>
      <c r="B133" s="18" t="s">
        <v>1228</v>
      </c>
      <c r="C133" s="18">
        <v>4113</v>
      </c>
      <c r="D133" s="18" t="s">
        <v>1211</v>
      </c>
      <c r="E133" s="18"/>
      <c r="F133" s="18" t="s">
        <v>911</v>
      </c>
      <c r="G133" s="18"/>
      <c r="H133" s="14">
        <v>54</v>
      </c>
      <c r="I133" s="28"/>
      <c r="J133" s="28">
        <f t="shared" si="22"/>
        <v>138.78</v>
      </c>
      <c r="K133" s="50">
        <f t="shared" si="23"/>
        <v>138.78</v>
      </c>
      <c r="L133" s="170"/>
    </row>
    <row r="134" spans="1:12" s="20" customFormat="1" ht="19.5" customHeight="1">
      <c r="A134" s="36" t="s">
        <v>1229</v>
      </c>
      <c r="B134" s="14" t="s">
        <v>1230</v>
      </c>
      <c r="C134" s="18"/>
      <c r="D134" s="14"/>
      <c r="E134" s="18"/>
      <c r="F134" s="18"/>
      <c r="G134" s="18"/>
      <c r="H134" s="14"/>
      <c r="I134" s="28"/>
      <c r="J134" s="28">
        <f t="shared" si="22"/>
        <v>0</v>
      </c>
      <c r="K134" s="50">
        <f t="shared" si="23"/>
        <v>0</v>
      </c>
      <c r="L134" s="170"/>
    </row>
    <row r="135" spans="1:12" ht="19.5" customHeight="1">
      <c r="A135" s="36" t="s">
        <v>1231</v>
      </c>
      <c r="B135" s="25" t="s">
        <v>1232</v>
      </c>
      <c r="C135" s="17">
        <v>845</v>
      </c>
      <c r="D135" s="17" t="s">
        <v>1220</v>
      </c>
      <c r="E135" s="17"/>
      <c r="F135" s="18" t="s">
        <v>911</v>
      </c>
      <c r="G135" s="17"/>
      <c r="H135" s="21">
        <v>54</v>
      </c>
      <c r="I135" s="70"/>
      <c r="J135" s="28">
        <f t="shared" si="22"/>
        <v>138.78</v>
      </c>
      <c r="K135" s="50">
        <f t="shared" si="23"/>
        <v>138.78</v>
      </c>
      <c r="L135" s="202"/>
    </row>
    <row r="136" spans="1:12" ht="19.5" customHeight="1">
      <c r="A136" s="71" t="s">
        <v>1233</v>
      </c>
      <c r="B136" s="17" t="s">
        <v>1234</v>
      </c>
      <c r="C136" s="17">
        <v>8842</v>
      </c>
      <c r="D136" s="17" t="s">
        <v>1211</v>
      </c>
      <c r="E136" s="17"/>
      <c r="F136" s="18" t="s">
        <v>911</v>
      </c>
      <c r="G136" s="17"/>
      <c r="H136" s="21">
        <v>54</v>
      </c>
      <c r="I136" s="70"/>
      <c r="J136" s="28">
        <f t="shared" si="22"/>
        <v>138.78</v>
      </c>
      <c r="K136" s="50">
        <f t="shared" si="23"/>
        <v>138.78</v>
      </c>
      <c r="L136" s="202"/>
    </row>
    <row r="137" spans="1:12" ht="19.5" customHeight="1">
      <c r="A137" s="71" t="s">
        <v>1311</v>
      </c>
      <c r="B137" s="17" t="s">
        <v>1235</v>
      </c>
      <c r="C137" s="17">
        <v>2741</v>
      </c>
      <c r="D137" s="17" t="s">
        <v>1371</v>
      </c>
      <c r="E137" s="17"/>
      <c r="F137" s="17" t="s">
        <v>1484</v>
      </c>
      <c r="G137" s="17"/>
      <c r="H137" s="21">
        <v>18</v>
      </c>
      <c r="I137" s="70"/>
      <c r="J137" s="28">
        <f t="shared" si="22"/>
        <v>46.26</v>
      </c>
      <c r="K137" s="50">
        <f t="shared" si="23"/>
        <v>46.26</v>
      </c>
      <c r="L137" s="202"/>
    </row>
    <row r="138" spans="1:12" ht="19.5" customHeight="1">
      <c r="A138" s="71" t="s">
        <v>1205</v>
      </c>
      <c r="B138" s="25" t="s">
        <v>1236</v>
      </c>
      <c r="C138" s="17">
        <v>1658</v>
      </c>
      <c r="D138" s="17" t="s">
        <v>1370</v>
      </c>
      <c r="E138" s="17"/>
      <c r="F138" s="17" t="s">
        <v>1484</v>
      </c>
      <c r="G138" s="17"/>
      <c r="H138" s="21">
        <v>18</v>
      </c>
      <c r="I138" s="70"/>
      <c r="J138" s="28">
        <f t="shared" si="22"/>
        <v>46.26</v>
      </c>
      <c r="K138" s="50">
        <f t="shared" si="23"/>
        <v>46.26</v>
      </c>
      <c r="L138" s="202"/>
    </row>
    <row r="139" spans="1:12" ht="19.5" customHeight="1">
      <c r="A139" s="71" t="s">
        <v>1206</v>
      </c>
      <c r="B139" s="17" t="s">
        <v>1237</v>
      </c>
      <c r="C139" s="17">
        <v>1750</v>
      </c>
      <c r="D139" s="17" t="s">
        <v>1371</v>
      </c>
      <c r="E139" s="72"/>
      <c r="F139" s="17" t="s">
        <v>1484</v>
      </c>
      <c r="G139" s="72"/>
      <c r="H139" s="17">
        <v>18</v>
      </c>
      <c r="I139" s="70"/>
      <c r="J139" s="28">
        <f t="shared" si="22"/>
        <v>46.26</v>
      </c>
      <c r="K139" s="50">
        <f t="shared" si="23"/>
        <v>46.26</v>
      </c>
      <c r="L139" s="202"/>
    </row>
    <row r="140" spans="1:12" ht="19.5" customHeight="1">
      <c r="A140" s="71" t="s">
        <v>1207</v>
      </c>
      <c r="B140" s="17" t="s">
        <v>1238</v>
      </c>
      <c r="C140" s="17">
        <v>2258</v>
      </c>
      <c r="D140" s="17" t="s">
        <v>1211</v>
      </c>
      <c r="E140" s="17"/>
      <c r="F140" s="18" t="s">
        <v>911</v>
      </c>
      <c r="G140" s="17"/>
      <c r="H140" s="21">
        <v>54</v>
      </c>
      <c r="I140" s="70"/>
      <c r="J140" s="28">
        <f t="shared" si="22"/>
        <v>138.78</v>
      </c>
      <c r="K140" s="50">
        <f t="shared" si="23"/>
        <v>138.78</v>
      </c>
      <c r="L140" s="202"/>
    </row>
    <row r="141" spans="1:12" ht="19.5" customHeight="1">
      <c r="A141" s="71" t="s">
        <v>1208</v>
      </c>
      <c r="B141" s="25" t="s">
        <v>1239</v>
      </c>
      <c r="C141" s="17">
        <v>2753</v>
      </c>
      <c r="D141" s="17" t="s">
        <v>1370</v>
      </c>
      <c r="E141" s="17"/>
      <c r="F141" s="18" t="s">
        <v>911</v>
      </c>
      <c r="G141" s="17"/>
      <c r="H141" s="21">
        <v>54</v>
      </c>
      <c r="I141" s="70"/>
      <c r="J141" s="28">
        <f t="shared" si="22"/>
        <v>138.78</v>
      </c>
      <c r="K141" s="50">
        <f t="shared" si="23"/>
        <v>138.78</v>
      </c>
      <c r="L141" s="202"/>
    </row>
    <row r="142" spans="1:12" ht="19.5" customHeight="1">
      <c r="A142" s="71" t="s">
        <v>1210</v>
      </c>
      <c r="B142" s="25" t="s">
        <v>1240</v>
      </c>
      <c r="C142" s="17">
        <v>3512</v>
      </c>
      <c r="D142" s="17" t="s">
        <v>1211</v>
      </c>
      <c r="E142" s="17"/>
      <c r="F142" s="18" t="s">
        <v>911</v>
      </c>
      <c r="G142" s="17"/>
      <c r="H142" s="21">
        <v>54</v>
      </c>
      <c r="I142" s="70"/>
      <c r="J142" s="28">
        <f t="shared" si="22"/>
        <v>138.78</v>
      </c>
      <c r="K142" s="50">
        <f t="shared" si="23"/>
        <v>138.78</v>
      </c>
      <c r="L142" s="202"/>
    </row>
    <row r="143" spans="1:12" ht="19.5" customHeight="1">
      <c r="A143" s="71" t="s">
        <v>1212</v>
      </c>
      <c r="B143" s="17" t="s">
        <v>86</v>
      </c>
      <c r="C143" s="17">
        <v>8511</v>
      </c>
      <c r="D143" s="17" t="s">
        <v>1211</v>
      </c>
      <c r="E143" s="17"/>
      <c r="F143" s="18" t="s">
        <v>1439</v>
      </c>
      <c r="G143" s="17"/>
      <c r="H143" s="21"/>
      <c r="I143" s="70"/>
      <c r="J143" s="28">
        <f t="shared" si="22"/>
        <v>0</v>
      </c>
      <c r="K143" s="50">
        <f t="shared" si="23"/>
        <v>0</v>
      </c>
      <c r="L143" s="202"/>
    </row>
    <row r="144" spans="1:12" ht="19.5" customHeight="1">
      <c r="A144" s="71" t="s">
        <v>1214</v>
      </c>
      <c r="B144" s="21" t="s">
        <v>1241</v>
      </c>
      <c r="C144" s="17"/>
      <c r="D144" s="21" t="s">
        <v>1370</v>
      </c>
      <c r="E144" s="17"/>
      <c r="F144" s="17" t="s">
        <v>42</v>
      </c>
      <c r="G144" s="17"/>
      <c r="H144" s="21">
        <v>18</v>
      </c>
      <c r="I144" s="70"/>
      <c r="J144" s="28">
        <f t="shared" si="22"/>
        <v>46.26</v>
      </c>
      <c r="K144" s="50">
        <f t="shared" si="23"/>
        <v>46.26</v>
      </c>
      <c r="L144" s="202"/>
    </row>
    <row r="145" spans="1:12" ht="19.5" customHeight="1">
      <c r="A145" s="206" t="s">
        <v>1372</v>
      </c>
      <c r="B145" s="206"/>
      <c r="C145" s="17"/>
      <c r="D145" s="17"/>
      <c r="E145" s="17"/>
      <c r="F145" s="17"/>
      <c r="G145" s="17"/>
      <c r="H145" s="69"/>
      <c r="I145" s="70"/>
      <c r="J145" s="70"/>
      <c r="K145" s="70">
        <f>SUM(K130:K144)</f>
        <v>1480.32</v>
      </c>
      <c r="L145" s="202"/>
    </row>
    <row r="146" spans="1:12" ht="19.5" customHeight="1">
      <c r="A146" s="206" t="s">
        <v>1182</v>
      </c>
      <c r="B146" s="206"/>
      <c r="C146" s="17"/>
      <c r="D146" s="17"/>
      <c r="E146" s="17"/>
      <c r="F146" s="17"/>
      <c r="G146" s="17"/>
      <c r="H146" s="69"/>
      <c r="I146" s="70"/>
      <c r="J146" s="70"/>
      <c r="K146" s="70"/>
      <c r="L146" s="203"/>
    </row>
  </sheetData>
  <mergeCells count="120">
    <mergeCell ref="A146:B146"/>
    <mergeCell ref="G127:H127"/>
    <mergeCell ref="I127:K127"/>
    <mergeCell ref="E127:F127"/>
    <mergeCell ref="A127:A128"/>
    <mergeCell ref="B127:B128"/>
    <mergeCell ref="C127:D127"/>
    <mergeCell ref="I112:K112"/>
    <mergeCell ref="L127:L128"/>
    <mergeCell ref="L129:L146"/>
    <mergeCell ref="L114:L124"/>
    <mergeCell ref="A125:L125"/>
    <mergeCell ref="A126:B126"/>
    <mergeCell ref="E126:H126"/>
    <mergeCell ref="J126:L126"/>
    <mergeCell ref="A145:B145"/>
    <mergeCell ref="A97:A98"/>
    <mergeCell ref="A112:A113"/>
    <mergeCell ref="B112:B113"/>
    <mergeCell ref="A124:B124"/>
    <mergeCell ref="A109:B109"/>
    <mergeCell ref="A110:L110"/>
    <mergeCell ref="C112:D112"/>
    <mergeCell ref="E112:F112"/>
    <mergeCell ref="G112:H112"/>
    <mergeCell ref="L112:L113"/>
    <mergeCell ref="L99:L109"/>
    <mergeCell ref="A111:B111"/>
    <mergeCell ref="E111:H111"/>
    <mergeCell ref="J111:L111"/>
    <mergeCell ref="B97:B98"/>
    <mergeCell ref="A95:L95"/>
    <mergeCell ref="A96:B96"/>
    <mergeCell ref="E96:H96"/>
    <mergeCell ref="J96:L96"/>
    <mergeCell ref="G97:H97"/>
    <mergeCell ref="I97:K97"/>
    <mergeCell ref="L97:L98"/>
    <mergeCell ref="C97:D97"/>
    <mergeCell ref="E97:F97"/>
    <mergeCell ref="A94:B94"/>
    <mergeCell ref="L84:L94"/>
    <mergeCell ref="A93:B93"/>
    <mergeCell ref="E81:H81"/>
    <mergeCell ref="J81:L81"/>
    <mergeCell ref="E82:F82"/>
    <mergeCell ref="G82:H82"/>
    <mergeCell ref="I82:K82"/>
    <mergeCell ref="L82:L83"/>
    <mergeCell ref="A81:B81"/>
    <mergeCell ref="A82:A83"/>
    <mergeCell ref="B82:B83"/>
    <mergeCell ref="C82:D82"/>
    <mergeCell ref="A78:B78"/>
    <mergeCell ref="A79:B79"/>
    <mergeCell ref="A80:L80"/>
    <mergeCell ref="L67:L79"/>
    <mergeCell ref="G65:H65"/>
    <mergeCell ref="I65:K65"/>
    <mergeCell ref="L65:L66"/>
    <mergeCell ref="A65:A66"/>
    <mergeCell ref="B65:B66"/>
    <mergeCell ref="C65:D65"/>
    <mergeCell ref="E65:F65"/>
    <mergeCell ref="L50:L62"/>
    <mergeCell ref="A62:B62"/>
    <mergeCell ref="A63:L63"/>
    <mergeCell ref="A64:B64"/>
    <mergeCell ref="E64:H64"/>
    <mergeCell ref="J64:L64"/>
    <mergeCell ref="A47:B47"/>
    <mergeCell ref="E47:H47"/>
    <mergeCell ref="J47:L47"/>
    <mergeCell ref="A48:A49"/>
    <mergeCell ref="B48:B49"/>
    <mergeCell ref="C48:D48"/>
    <mergeCell ref="E48:F48"/>
    <mergeCell ref="G48:H48"/>
    <mergeCell ref="I48:K48"/>
    <mergeCell ref="L48:L49"/>
    <mergeCell ref="E33:F33"/>
    <mergeCell ref="L35:L45"/>
    <mergeCell ref="G33:H33"/>
    <mergeCell ref="A46:L46"/>
    <mergeCell ref="A45:B45"/>
    <mergeCell ref="A33:A34"/>
    <mergeCell ref="B33:B34"/>
    <mergeCell ref="C33:D33"/>
    <mergeCell ref="A30:B30"/>
    <mergeCell ref="A31:L31"/>
    <mergeCell ref="A32:B32"/>
    <mergeCell ref="E32:H32"/>
    <mergeCell ref="J32:L32"/>
    <mergeCell ref="A18:A19"/>
    <mergeCell ref="B18:B19"/>
    <mergeCell ref="C18:D18"/>
    <mergeCell ref="E18:F18"/>
    <mergeCell ref="A15:B15"/>
    <mergeCell ref="A16:L16"/>
    <mergeCell ref="A17:B17"/>
    <mergeCell ref="E17:H17"/>
    <mergeCell ref="J17:L17"/>
    <mergeCell ref="G3:H3"/>
    <mergeCell ref="I3:K3"/>
    <mergeCell ref="L3:L4"/>
    <mergeCell ref="L5:L15"/>
    <mergeCell ref="A3:A4"/>
    <mergeCell ref="B3:B4"/>
    <mergeCell ref="C3:D3"/>
    <mergeCell ref="E3:F3"/>
    <mergeCell ref="A1:L1"/>
    <mergeCell ref="A2:B2"/>
    <mergeCell ref="E2:H2"/>
    <mergeCell ref="J2:L2"/>
    <mergeCell ref="G18:H18"/>
    <mergeCell ref="I18:K18"/>
    <mergeCell ref="L18:L19"/>
    <mergeCell ref="L20:L30"/>
    <mergeCell ref="I33:K33"/>
    <mergeCell ref="L33:L34"/>
  </mergeCells>
  <printOptions/>
  <pageMargins left="0.75" right="0.61" top="1" bottom="0.85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2015-12-23T06:56:12Z</cp:lastPrinted>
  <dcterms:created xsi:type="dcterms:W3CDTF">2009-01-02T06:41:19Z</dcterms:created>
  <dcterms:modified xsi:type="dcterms:W3CDTF">2016-04-11T07:30:38Z</dcterms:modified>
  <cp:category/>
  <cp:version/>
  <cp:contentType/>
  <cp:contentStatus/>
</cp:coreProperties>
</file>