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4520" windowHeight="9120" activeTab="2"/>
  </bookViews>
  <sheets>
    <sheet name="师范" sheetId="1" r:id="rId1"/>
    <sheet name="商贸" sheetId="2" r:id="rId2"/>
    <sheet name="医学部" sheetId="3" r:id="rId3"/>
    <sheet name="农学部（退休）" sheetId="4" r:id="rId4"/>
    <sheet name="农学部（财务未扣名单）" sheetId="5" r:id="rId5"/>
    <sheet name="农学部（校外）" sheetId="6" r:id="rId6"/>
    <sheet name="农学部（教职工）" sheetId="7" r:id="rId7"/>
    <sheet name="理工1" sheetId="8" r:id="rId8"/>
    <sheet name="农场" sheetId="9" r:id="rId9"/>
  </sheets>
  <definedNames>
    <definedName name="_xlnm.Print_Area" localSheetId="7">'理工1'!$A$1:$L$147</definedName>
    <definedName name="_xlnm.Print_Area" localSheetId="6">'农学部（教职工）'!$A$1:$L$161</definedName>
    <definedName name="_xlnm.Print_Area" localSheetId="3">'农学部（退休）'!$A$1:$L$88</definedName>
    <definedName name="_xlnm.Print_Area" localSheetId="1">'商贸'!$A$1:$M$297</definedName>
    <definedName name="_xlnm.Print_Area" localSheetId="0">'师范'!$A$1:$L$209</definedName>
    <definedName name="_xlnm.Print_Area" localSheetId="2">'医学部'!$A$1:$L$331</definedName>
    <definedName name="_xlnm.Print_Titles" localSheetId="6">'农学部（教职工）'!$1:$4</definedName>
    <definedName name="_xlnm.Print_Titles" localSheetId="3">'农学部（退休）'!$1:$4</definedName>
  </definedNames>
  <calcPr fullCalcOnLoad="1"/>
</workbook>
</file>

<file path=xl/sharedStrings.xml><?xml version="1.0" encoding="utf-8"?>
<sst xmlns="http://schemas.openxmlformats.org/spreadsheetml/2006/main" count="3750" uniqueCount="1599">
  <si>
    <t>914</t>
  </si>
  <si>
    <t>915</t>
  </si>
  <si>
    <t>916</t>
  </si>
  <si>
    <t>917</t>
  </si>
  <si>
    <t>102</t>
  </si>
  <si>
    <r>
      <t>503</t>
    </r>
  </si>
  <si>
    <r>
      <t>505</t>
    </r>
  </si>
  <si>
    <r>
      <t>507</t>
    </r>
  </si>
  <si>
    <r>
      <t>509</t>
    </r>
  </si>
  <si>
    <r>
      <t>511</t>
    </r>
  </si>
  <si>
    <r>
      <t>513</t>
    </r>
  </si>
  <si>
    <r>
      <t>515</t>
    </r>
  </si>
  <si>
    <r>
      <t>517</t>
    </r>
  </si>
  <si>
    <t>1011</t>
  </si>
  <si>
    <t>1012</t>
  </si>
  <si>
    <t>1013</t>
  </si>
  <si>
    <t>卧室</t>
  </si>
  <si>
    <t>杂房</t>
  </si>
  <si>
    <t>阳台</t>
  </si>
  <si>
    <t>1112</t>
  </si>
  <si>
    <t>1113</t>
  </si>
  <si>
    <t>1114</t>
  </si>
  <si>
    <t>1115</t>
  </si>
  <si>
    <t>1116</t>
  </si>
  <si>
    <t>1117</t>
  </si>
  <si>
    <t>1118</t>
  </si>
  <si>
    <t>单位：度吨元</t>
  </si>
  <si>
    <t>姓  名</t>
  </si>
  <si>
    <t>上     次</t>
  </si>
  <si>
    <t>现    查</t>
  </si>
  <si>
    <t>实    际</t>
  </si>
  <si>
    <t>金    额</t>
  </si>
  <si>
    <t>备注</t>
  </si>
  <si>
    <t>电表数</t>
  </si>
  <si>
    <t>水表数</t>
  </si>
  <si>
    <t>电</t>
  </si>
  <si>
    <t>水</t>
  </si>
  <si>
    <t>合计</t>
  </si>
  <si>
    <t>101</t>
  </si>
  <si>
    <t>3人</t>
  </si>
  <si>
    <t>1人</t>
  </si>
  <si>
    <t>厨房</t>
  </si>
  <si>
    <t>120</t>
  </si>
  <si>
    <t>121</t>
  </si>
  <si>
    <t>122</t>
  </si>
  <si>
    <t>123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</si>
  <si>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</si>
  <si>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</si>
  <si>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</si>
  <si>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</si>
  <si>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</si>
  <si>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</si>
  <si>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</si>
  <si>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</si>
  <si>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</si>
  <si>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</si>
  <si>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</si>
  <si>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</si>
  <si>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</si>
  <si>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</si>
  <si>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高仲杰</t>
  </si>
  <si>
    <t>谢晓勇</t>
  </si>
  <si>
    <t>没住</t>
  </si>
  <si>
    <r>
      <t>段佑芳</t>
    </r>
    <r>
      <rPr>
        <sz val="9"/>
        <rFont val="宋体"/>
        <family val="0"/>
      </rPr>
      <t>外户</t>
    </r>
  </si>
  <si>
    <r>
      <t>谢如尧</t>
    </r>
    <r>
      <rPr>
        <sz val="9"/>
        <rFont val="宋体"/>
        <family val="0"/>
      </rPr>
      <t>退休</t>
    </r>
  </si>
  <si>
    <t>谢晓华</t>
  </si>
  <si>
    <t>孙雁</t>
  </si>
  <si>
    <r>
      <t>张兴安</t>
    </r>
    <r>
      <rPr>
        <sz val="9"/>
        <rFont val="宋体"/>
        <family val="0"/>
      </rPr>
      <t>外户</t>
    </r>
  </si>
  <si>
    <t>陈志刚</t>
  </si>
  <si>
    <t>邓如涛</t>
  </si>
  <si>
    <t>熊礼杭</t>
  </si>
  <si>
    <t>2-502</t>
  </si>
  <si>
    <t>刘艳红</t>
  </si>
  <si>
    <t>蒋丽娜</t>
  </si>
  <si>
    <t>永州职业技术学院理工校区职工住宅用电数与金额登记表</t>
  </si>
  <si>
    <r>
      <t>203</t>
    </r>
  </si>
  <si>
    <r>
      <t>204</t>
    </r>
  </si>
  <si>
    <r>
      <t>205</t>
    </r>
  </si>
  <si>
    <r>
      <t>206</t>
    </r>
  </si>
  <si>
    <r>
      <t>207</t>
    </r>
  </si>
  <si>
    <r>
      <t>208</t>
    </r>
  </si>
  <si>
    <r>
      <t>209</t>
    </r>
  </si>
  <si>
    <r>
      <t>210</t>
    </r>
  </si>
  <si>
    <t>1907</t>
  </si>
  <si>
    <t>1908</t>
  </si>
  <si>
    <t>永州职业技术学院医学部职工住宅用水电数与金额登记表</t>
  </si>
  <si>
    <t>2人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</si>
  <si>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</si>
  <si>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</si>
  <si>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</si>
  <si>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</si>
  <si>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</si>
  <si>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</si>
  <si>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</si>
  <si>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</si>
  <si>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</si>
  <si>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203</t>
  </si>
  <si>
    <t>204</t>
  </si>
  <si>
    <t>205</t>
  </si>
  <si>
    <t>206</t>
  </si>
  <si>
    <t>207</t>
  </si>
  <si>
    <t>208</t>
  </si>
  <si>
    <t>209</t>
  </si>
  <si>
    <t>210</t>
  </si>
  <si>
    <t>303</t>
  </si>
  <si>
    <t>304</t>
  </si>
  <si>
    <t>305</t>
  </si>
  <si>
    <t>306</t>
  </si>
  <si>
    <t>307</t>
  </si>
  <si>
    <t>308</t>
  </si>
  <si>
    <t>309</t>
  </si>
  <si>
    <t>310</t>
  </si>
  <si>
    <t>403</t>
  </si>
  <si>
    <t>404</t>
  </si>
  <si>
    <t>405</t>
  </si>
  <si>
    <t>406</t>
  </si>
  <si>
    <t>407</t>
  </si>
  <si>
    <t>408</t>
  </si>
  <si>
    <t>409</t>
  </si>
  <si>
    <t>410</t>
  </si>
  <si>
    <t>503</t>
  </si>
  <si>
    <t>504</t>
  </si>
  <si>
    <t>505</t>
  </si>
  <si>
    <t>506</t>
  </si>
  <si>
    <t>507</t>
  </si>
  <si>
    <t>508</t>
  </si>
  <si>
    <t>509</t>
  </si>
  <si>
    <t>510</t>
  </si>
  <si>
    <t>603</t>
  </si>
  <si>
    <t>604</t>
  </si>
  <si>
    <t>605</t>
  </si>
  <si>
    <t>606</t>
  </si>
  <si>
    <t>607</t>
  </si>
  <si>
    <t>608</t>
  </si>
  <si>
    <t>609</t>
  </si>
  <si>
    <t>610</t>
  </si>
  <si>
    <t>703</t>
  </si>
  <si>
    <t>704</t>
  </si>
  <si>
    <t>705</t>
  </si>
  <si>
    <t>706</t>
  </si>
  <si>
    <t>707</t>
  </si>
  <si>
    <t>708</t>
  </si>
  <si>
    <t>709</t>
  </si>
  <si>
    <t>710</t>
  </si>
  <si>
    <t>803</t>
  </si>
  <si>
    <t>804</t>
  </si>
  <si>
    <t>805</t>
  </si>
  <si>
    <t>806</t>
  </si>
  <si>
    <t>807</t>
  </si>
  <si>
    <t>808</t>
  </si>
  <si>
    <t>809</t>
  </si>
  <si>
    <t>810</t>
  </si>
  <si>
    <t>903</t>
  </si>
  <si>
    <t>904</t>
  </si>
  <si>
    <t>905</t>
  </si>
  <si>
    <t>906</t>
  </si>
  <si>
    <t>907</t>
  </si>
  <si>
    <t>908</t>
  </si>
  <si>
    <t>909</t>
  </si>
  <si>
    <t>910</t>
  </si>
  <si>
    <t>1003</t>
  </si>
  <si>
    <t>1004</t>
  </si>
  <si>
    <t>1005</t>
  </si>
  <si>
    <t>1006</t>
  </si>
  <si>
    <t>1007</t>
  </si>
  <si>
    <t>1008</t>
  </si>
  <si>
    <t>1009</t>
  </si>
  <si>
    <t>1010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</si>
  <si>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</si>
  <si>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</si>
  <si>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</si>
  <si>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</si>
  <si>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</si>
  <si>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</si>
  <si>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</si>
  <si>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</si>
  <si>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</si>
  <si>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1203</t>
  </si>
  <si>
    <t>1204</t>
  </si>
  <si>
    <t>1205</t>
  </si>
  <si>
    <t>1206</t>
  </si>
  <si>
    <t>1207</t>
  </si>
  <si>
    <t>1208</t>
  </si>
  <si>
    <t>1209</t>
  </si>
  <si>
    <t>1210</t>
  </si>
  <si>
    <t>1303</t>
  </si>
  <si>
    <t>1304</t>
  </si>
  <si>
    <t>1305</t>
  </si>
  <si>
    <t>1306</t>
  </si>
  <si>
    <t>1307</t>
  </si>
  <si>
    <t>1308</t>
  </si>
  <si>
    <t>1309</t>
  </si>
  <si>
    <t>1310</t>
  </si>
  <si>
    <t>1403</t>
  </si>
  <si>
    <t>1404</t>
  </si>
  <si>
    <t>1405</t>
  </si>
  <si>
    <t>1406</t>
  </si>
  <si>
    <t>1408</t>
  </si>
  <si>
    <t>1409</t>
  </si>
  <si>
    <t>1410</t>
  </si>
  <si>
    <t>1503</t>
  </si>
  <si>
    <t>1504</t>
  </si>
  <si>
    <t>1505</t>
  </si>
  <si>
    <t>1506</t>
  </si>
  <si>
    <t>1507</t>
  </si>
  <si>
    <t>1508</t>
  </si>
  <si>
    <t>1509</t>
  </si>
  <si>
    <t>1510</t>
  </si>
  <si>
    <t>1603</t>
  </si>
  <si>
    <t>1604</t>
  </si>
  <si>
    <t>1605</t>
  </si>
  <si>
    <t>1606</t>
  </si>
  <si>
    <t>1607</t>
  </si>
  <si>
    <t>1608</t>
  </si>
  <si>
    <t>1609</t>
  </si>
  <si>
    <t>1610</t>
  </si>
  <si>
    <t>1703</t>
  </si>
  <si>
    <t>1704</t>
  </si>
  <si>
    <t>1705</t>
  </si>
  <si>
    <t>1706</t>
  </si>
  <si>
    <t>1707</t>
  </si>
  <si>
    <t>1708</t>
  </si>
  <si>
    <t>1709</t>
  </si>
  <si>
    <t>1710</t>
  </si>
  <si>
    <t>1803</t>
  </si>
  <si>
    <t>1804</t>
  </si>
  <si>
    <t>1805</t>
  </si>
  <si>
    <t>1806</t>
  </si>
  <si>
    <t>1807</t>
  </si>
  <si>
    <t>1808</t>
  </si>
  <si>
    <t>1809</t>
  </si>
  <si>
    <t>1810</t>
  </si>
  <si>
    <t>现    查</t>
  </si>
  <si>
    <t>胡岸炜</t>
  </si>
  <si>
    <t>唐文科</t>
  </si>
  <si>
    <t>205</t>
  </si>
  <si>
    <t>2栋左</t>
  </si>
  <si>
    <t>陈刚</t>
  </si>
  <si>
    <t>3人（9月住）</t>
  </si>
  <si>
    <t>总计</t>
  </si>
  <si>
    <r>
      <t>房  号</t>
    </r>
    <r>
      <rPr>
        <sz val="12"/>
        <rFont val="宋体"/>
        <family val="0"/>
      </rPr>
      <t xml:space="preserve"> 小平房</t>
    </r>
  </si>
  <si>
    <t>上     次</t>
  </si>
  <si>
    <t>现    查</t>
  </si>
  <si>
    <r>
      <t>2</t>
    </r>
    <r>
      <rPr>
        <sz val="12"/>
        <rFont val="宋体"/>
        <family val="0"/>
      </rPr>
      <t>01</t>
    </r>
  </si>
  <si>
    <t>宋淑英</t>
  </si>
  <si>
    <r>
      <t>2</t>
    </r>
    <r>
      <rPr>
        <sz val="12"/>
        <rFont val="宋体"/>
        <family val="0"/>
      </rPr>
      <t>02</t>
    </r>
  </si>
  <si>
    <t>黎瑛</t>
  </si>
  <si>
    <t>刘光宗</t>
  </si>
  <si>
    <r>
      <t>房  号</t>
    </r>
    <r>
      <rPr>
        <sz val="12"/>
        <rFont val="宋体"/>
        <family val="0"/>
      </rPr>
      <t xml:space="preserve"> 集资房</t>
    </r>
  </si>
  <si>
    <r>
      <t>1</t>
    </r>
    <r>
      <rPr>
        <sz val="12"/>
        <rFont val="宋体"/>
        <family val="0"/>
      </rPr>
      <t>-202</t>
    </r>
  </si>
  <si>
    <t>胡光楚</t>
  </si>
  <si>
    <r>
      <t>1</t>
    </r>
    <r>
      <rPr>
        <sz val="12"/>
        <rFont val="宋体"/>
        <family val="0"/>
      </rPr>
      <t>-302</t>
    </r>
  </si>
  <si>
    <r>
      <t>夏三鳌</t>
    </r>
    <r>
      <rPr>
        <sz val="9"/>
        <rFont val="宋体"/>
        <family val="0"/>
      </rPr>
      <t>外户</t>
    </r>
  </si>
  <si>
    <r>
      <t>1</t>
    </r>
    <r>
      <rPr>
        <sz val="12"/>
        <rFont val="宋体"/>
        <family val="0"/>
      </rPr>
      <t>-401</t>
    </r>
  </si>
  <si>
    <r>
      <t>蒋陵星</t>
    </r>
    <r>
      <rPr>
        <sz val="9"/>
        <rFont val="宋体"/>
        <family val="0"/>
      </rPr>
      <t>退休</t>
    </r>
  </si>
  <si>
    <t>1-501</t>
  </si>
  <si>
    <t>易恢敏</t>
  </si>
  <si>
    <t>1-502</t>
  </si>
  <si>
    <t>蒋香玲</t>
  </si>
  <si>
    <r>
      <t>卢朝军</t>
    </r>
    <r>
      <rPr>
        <sz val="9"/>
        <rFont val="宋体"/>
        <family val="0"/>
      </rPr>
      <t>外户</t>
    </r>
  </si>
  <si>
    <t>2-102</t>
  </si>
  <si>
    <t>2-201</t>
  </si>
  <si>
    <t>2-202</t>
  </si>
  <si>
    <t>2-301</t>
  </si>
  <si>
    <r>
      <t>郑玉兰</t>
    </r>
    <r>
      <rPr>
        <sz val="9"/>
        <rFont val="宋体"/>
        <family val="0"/>
      </rPr>
      <t>退休</t>
    </r>
  </si>
  <si>
    <t>2-302</t>
  </si>
  <si>
    <t>2-401</t>
  </si>
  <si>
    <t>蒋德喜</t>
  </si>
  <si>
    <t>2-402</t>
  </si>
  <si>
    <t>2-501</t>
  </si>
  <si>
    <t>周霁光</t>
  </si>
  <si>
    <r>
      <t>房  号</t>
    </r>
    <r>
      <rPr>
        <sz val="12"/>
        <rFont val="宋体"/>
        <family val="0"/>
      </rPr>
      <t xml:space="preserve">  </t>
    </r>
    <r>
      <rPr>
        <sz val="10"/>
        <rFont val="宋体"/>
        <family val="0"/>
      </rPr>
      <t>农业开发办</t>
    </r>
  </si>
  <si>
    <t>1-101</t>
  </si>
  <si>
    <r>
      <t>彭荣贵</t>
    </r>
    <r>
      <rPr>
        <sz val="9"/>
        <rFont val="宋体"/>
        <family val="0"/>
      </rPr>
      <t>退休</t>
    </r>
  </si>
  <si>
    <t>1-102</t>
  </si>
  <si>
    <r>
      <t>于田恩</t>
    </r>
    <r>
      <rPr>
        <sz val="9"/>
        <rFont val="宋体"/>
        <family val="0"/>
      </rPr>
      <t>退休</t>
    </r>
  </si>
  <si>
    <t>1-201</t>
  </si>
  <si>
    <r>
      <t>蒋国生</t>
    </r>
    <r>
      <rPr>
        <sz val="9"/>
        <rFont val="宋体"/>
        <family val="0"/>
      </rPr>
      <t>退休</t>
    </r>
  </si>
  <si>
    <t>1-202</t>
  </si>
  <si>
    <r>
      <t>蒋明富</t>
    </r>
    <r>
      <rPr>
        <sz val="9"/>
        <rFont val="宋体"/>
        <family val="0"/>
      </rPr>
      <t>退休</t>
    </r>
  </si>
  <si>
    <t>1-301</t>
  </si>
  <si>
    <t>罗辉</t>
  </si>
  <si>
    <t>1-302</t>
  </si>
  <si>
    <t>毛建斌</t>
  </si>
  <si>
    <t>1-401</t>
  </si>
  <si>
    <r>
      <t>陈运吉</t>
    </r>
    <r>
      <rPr>
        <sz val="9"/>
        <rFont val="宋体"/>
        <family val="0"/>
      </rPr>
      <t>退休</t>
    </r>
  </si>
  <si>
    <t>1-402</t>
  </si>
  <si>
    <t>杨迪敏</t>
  </si>
  <si>
    <t>刘五云</t>
  </si>
  <si>
    <r>
      <t>蒋如全</t>
    </r>
    <r>
      <rPr>
        <sz val="9"/>
        <rFont val="宋体"/>
        <family val="0"/>
      </rPr>
      <t>退休</t>
    </r>
  </si>
  <si>
    <t>郑兴</t>
  </si>
  <si>
    <t>胡志平</t>
  </si>
  <si>
    <r>
      <t>宁衡玲</t>
    </r>
    <r>
      <rPr>
        <sz val="9"/>
        <rFont val="宋体"/>
        <family val="0"/>
      </rPr>
      <t>退休</t>
    </r>
  </si>
  <si>
    <t>唐秀芳</t>
  </si>
  <si>
    <r>
      <t>房  号</t>
    </r>
    <r>
      <rPr>
        <sz val="12"/>
        <rFont val="宋体"/>
        <family val="0"/>
      </rPr>
      <t xml:space="preserve">  原3栋</t>
    </r>
  </si>
  <si>
    <t>邓慧</t>
  </si>
  <si>
    <t>邓文辉</t>
  </si>
  <si>
    <r>
      <t>唐炳荣</t>
    </r>
    <r>
      <rPr>
        <sz val="9"/>
        <rFont val="宋体"/>
        <family val="0"/>
      </rPr>
      <t>退休</t>
    </r>
  </si>
  <si>
    <t>何玉山</t>
  </si>
  <si>
    <r>
      <t>3</t>
    </r>
    <r>
      <rPr>
        <sz val="12"/>
        <rFont val="宋体"/>
        <family val="0"/>
      </rPr>
      <t>01</t>
    </r>
  </si>
  <si>
    <r>
      <t>3</t>
    </r>
    <r>
      <rPr>
        <sz val="12"/>
        <rFont val="宋体"/>
        <family val="0"/>
      </rPr>
      <t>02</t>
    </r>
  </si>
  <si>
    <t>唐志伟</t>
  </si>
  <si>
    <r>
      <t>房  号</t>
    </r>
    <r>
      <rPr>
        <sz val="12"/>
        <rFont val="宋体"/>
        <family val="0"/>
      </rPr>
      <t xml:space="preserve"> 小平房</t>
    </r>
  </si>
  <si>
    <r>
      <t>1</t>
    </r>
    <r>
      <rPr>
        <sz val="12"/>
        <rFont val="宋体"/>
        <family val="0"/>
      </rPr>
      <t>01</t>
    </r>
  </si>
  <si>
    <t>宋淑英</t>
  </si>
  <si>
    <r>
      <t>1</t>
    </r>
    <r>
      <rPr>
        <sz val="12"/>
        <rFont val="宋体"/>
        <family val="0"/>
      </rPr>
      <t>02</t>
    </r>
  </si>
  <si>
    <t>蒋欣</t>
  </si>
  <si>
    <t>空</t>
  </si>
  <si>
    <t>蒋嵘</t>
  </si>
  <si>
    <t>老年活动</t>
  </si>
  <si>
    <t>邓三元</t>
  </si>
  <si>
    <t>黄立新</t>
  </si>
  <si>
    <t>欧阳华明</t>
  </si>
  <si>
    <t>祝敏</t>
  </si>
  <si>
    <t>周力</t>
  </si>
  <si>
    <t>张宜剑</t>
  </si>
  <si>
    <t>龙超</t>
  </si>
  <si>
    <t>唐海燕</t>
  </si>
  <si>
    <t>熊永红</t>
  </si>
  <si>
    <t>刘知云</t>
  </si>
  <si>
    <t>颜海燕</t>
  </si>
  <si>
    <t>毛建斌</t>
  </si>
  <si>
    <r>
      <t>303</t>
    </r>
  </si>
  <si>
    <r>
      <t>304</t>
    </r>
  </si>
  <si>
    <r>
      <t>305</t>
    </r>
  </si>
  <si>
    <r>
      <t>306</t>
    </r>
  </si>
  <si>
    <r>
      <t>307</t>
    </r>
  </si>
  <si>
    <r>
      <t>308</t>
    </r>
  </si>
  <si>
    <r>
      <t>309</t>
    </r>
  </si>
  <si>
    <r>
      <t>310</t>
    </r>
  </si>
  <si>
    <r>
      <t>403</t>
    </r>
  </si>
  <si>
    <r>
      <t>404</t>
    </r>
  </si>
  <si>
    <r>
      <t>405</t>
    </r>
  </si>
  <si>
    <r>
      <t>406</t>
    </r>
  </si>
  <si>
    <r>
      <t>409</t>
    </r>
  </si>
  <si>
    <r>
      <t>410</t>
    </r>
  </si>
  <si>
    <r>
      <t>103</t>
    </r>
  </si>
  <si>
    <r>
      <t>104</t>
    </r>
  </si>
  <si>
    <r>
      <t>105</t>
    </r>
  </si>
  <si>
    <r>
      <t>106</t>
    </r>
  </si>
  <si>
    <r>
      <t>107</t>
    </r>
  </si>
  <si>
    <r>
      <t>108</t>
    </r>
  </si>
  <si>
    <r>
      <t>109</t>
    </r>
  </si>
  <si>
    <t>蒋少林</t>
  </si>
  <si>
    <t>空</t>
  </si>
  <si>
    <t>永州职业技术学院理工校区职工住宅用电数与金额登记表</t>
  </si>
  <si>
    <t>2-101</t>
  </si>
  <si>
    <t>2栋左</t>
  </si>
  <si>
    <t>1014</t>
  </si>
  <si>
    <t>1015</t>
  </si>
  <si>
    <t>1016</t>
  </si>
  <si>
    <t>1017</t>
  </si>
  <si>
    <t>出租房</t>
  </si>
  <si>
    <t>腾国琦</t>
  </si>
  <si>
    <t>201</t>
  </si>
  <si>
    <t>刘光宗</t>
  </si>
  <si>
    <r>
      <t>王行旺</t>
    </r>
    <r>
      <rPr>
        <sz val="10"/>
        <rFont val="宋体"/>
        <family val="0"/>
      </rPr>
      <t>退休</t>
    </r>
  </si>
  <si>
    <t>合计</t>
  </si>
  <si>
    <t>单位：度吨元</t>
  </si>
  <si>
    <t>姓  名</t>
  </si>
  <si>
    <t>实    际</t>
  </si>
  <si>
    <t>金    额</t>
  </si>
  <si>
    <t>备注</t>
  </si>
  <si>
    <t>电表数</t>
  </si>
  <si>
    <t>水表数</t>
  </si>
  <si>
    <t>电</t>
  </si>
  <si>
    <t>水</t>
  </si>
  <si>
    <t>202</t>
  </si>
  <si>
    <t>817</t>
  </si>
  <si>
    <t>519</t>
  </si>
  <si>
    <t>1903</t>
  </si>
  <si>
    <t>1904</t>
  </si>
  <si>
    <t>1905</t>
  </si>
  <si>
    <t>1906</t>
  </si>
  <si>
    <t>1909</t>
  </si>
  <si>
    <t>1910</t>
  </si>
  <si>
    <t>2003</t>
  </si>
  <si>
    <t>2004</t>
  </si>
  <si>
    <t>2005</t>
  </si>
  <si>
    <t>2006</t>
  </si>
  <si>
    <t>2007</t>
  </si>
  <si>
    <t>2008</t>
  </si>
  <si>
    <t>2009</t>
  </si>
  <si>
    <t>2010</t>
  </si>
  <si>
    <t>2103</t>
  </si>
  <si>
    <t>2104</t>
  </si>
  <si>
    <t>2105</t>
  </si>
  <si>
    <t>2106</t>
  </si>
  <si>
    <t>2107</t>
  </si>
  <si>
    <t>2108</t>
  </si>
  <si>
    <t>2109</t>
  </si>
  <si>
    <t>2110</t>
  </si>
  <si>
    <t>2203</t>
  </si>
  <si>
    <t>2204</t>
  </si>
  <si>
    <t>2205</t>
  </si>
  <si>
    <t>2206</t>
  </si>
  <si>
    <t>2207</t>
  </si>
  <si>
    <t>2208</t>
  </si>
  <si>
    <t>2209</t>
  </si>
  <si>
    <t>2210</t>
  </si>
  <si>
    <t>111</t>
  </si>
  <si>
    <t>112</t>
  </si>
  <si>
    <t>113</t>
  </si>
  <si>
    <t>114</t>
  </si>
  <si>
    <t>公房</t>
  </si>
  <si>
    <t>115</t>
  </si>
  <si>
    <t>116</t>
  </si>
  <si>
    <t>117</t>
  </si>
  <si>
    <t>118</t>
  </si>
  <si>
    <t>211</t>
  </si>
  <si>
    <t>212</t>
  </si>
  <si>
    <t>213</t>
  </si>
  <si>
    <t>214</t>
  </si>
  <si>
    <t>215</t>
  </si>
  <si>
    <t>216</t>
  </si>
  <si>
    <t>217</t>
  </si>
  <si>
    <t>218</t>
  </si>
  <si>
    <t>311</t>
  </si>
  <si>
    <t>312</t>
  </si>
  <si>
    <t>313</t>
  </si>
  <si>
    <t>314</t>
  </si>
  <si>
    <t>315</t>
  </si>
  <si>
    <t>316</t>
  </si>
  <si>
    <t>未住</t>
  </si>
  <si>
    <t>411</t>
  </si>
  <si>
    <t>412</t>
  </si>
  <si>
    <t>413</t>
  </si>
  <si>
    <t>414</t>
  </si>
  <si>
    <t>415</t>
  </si>
  <si>
    <t>416</t>
  </si>
  <si>
    <t>417</t>
  </si>
  <si>
    <t>418</t>
  </si>
  <si>
    <t>512</t>
  </si>
  <si>
    <t>513</t>
  </si>
  <si>
    <t>514</t>
  </si>
  <si>
    <t>515</t>
  </si>
  <si>
    <t>516</t>
  </si>
  <si>
    <t>517</t>
  </si>
  <si>
    <t>518</t>
  </si>
  <si>
    <t>永州职业技术学院师范校区职工住宅用电数与金额登记表</t>
  </si>
  <si>
    <t>711</t>
  </si>
  <si>
    <t>712</t>
  </si>
  <si>
    <t>713</t>
  </si>
  <si>
    <t>714</t>
  </si>
  <si>
    <t>715</t>
  </si>
  <si>
    <t>716</t>
  </si>
  <si>
    <t>717</t>
  </si>
  <si>
    <t>718</t>
  </si>
  <si>
    <t>811</t>
  </si>
  <si>
    <t>812</t>
  </si>
  <si>
    <t>813</t>
  </si>
  <si>
    <t>814</t>
  </si>
  <si>
    <t>815</t>
  </si>
  <si>
    <t>816</t>
  </si>
  <si>
    <t>911</t>
  </si>
  <si>
    <t>912</t>
  </si>
  <si>
    <t>913</t>
  </si>
  <si>
    <t>未住</t>
  </si>
  <si>
    <t>4人</t>
  </si>
  <si>
    <t>1-101</t>
  </si>
  <si>
    <t>蒋宁</t>
  </si>
  <si>
    <t>202</t>
  </si>
  <si>
    <t>吕迪杰</t>
  </si>
  <si>
    <t>杨荣华</t>
  </si>
  <si>
    <t>王昌宾</t>
  </si>
  <si>
    <t>1-402</t>
  </si>
  <si>
    <t>龙安国</t>
  </si>
  <si>
    <t>钟雪梅家房子</t>
  </si>
  <si>
    <t>401</t>
  </si>
  <si>
    <t>眭建国</t>
  </si>
  <si>
    <r>
      <t>4</t>
    </r>
    <r>
      <rPr>
        <sz val="12"/>
        <rFont val="宋体"/>
        <family val="0"/>
      </rPr>
      <t>02</t>
    </r>
  </si>
  <si>
    <t>邓彦波</t>
  </si>
  <si>
    <t>李明</t>
  </si>
  <si>
    <t>杨素荣</t>
  </si>
  <si>
    <t>吴建华</t>
  </si>
  <si>
    <t>宾旭芳</t>
  </si>
  <si>
    <r>
      <t>4</t>
    </r>
    <r>
      <rPr>
        <sz val="12"/>
        <rFont val="宋体"/>
        <family val="0"/>
      </rPr>
      <t>07</t>
    </r>
  </si>
  <si>
    <t>彭解顺</t>
  </si>
  <si>
    <t>408</t>
  </si>
  <si>
    <t>陈晓辉</t>
  </si>
  <si>
    <t>未住</t>
  </si>
  <si>
    <t>周建亚</t>
  </si>
  <si>
    <r>
      <t>4</t>
    </r>
    <r>
      <rPr>
        <sz val="12"/>
        <rFont val="宋体"/>
        <family val="0"/>
      </rPr>
      <t>11</t>
    </r>
  </si>
  <si>
    <t>唐振辉</t>
  </si>
  <si>
    <r>
      <t>4</t>
    </r>
    <r>
      <rPr>
        <sz val="12"/>
        <rFont val="宋体"/>
        <family val="0"/>
      </rPr>
      <t>12</t>
    </r>
  </si>
  <si>
    <t>王三海</t>
  </si>
  <si>
    <t>永州职业技术学院商贸校区职工住宅用电数与金额登记表(离退休)</t>
  </si>
  <si>
    <t>单位：度吨元</t>
  </si>
  <si>
    <t>房号</t>
  </si>
  <si>
    <t>姓  名</t>
  </si>
  <si>
    <t>装表位置</t>
  </si>
  <si>
    <t>上     次</t>
  </si>
  <si>
    <t>实    际</t>
  </si>
  <si>
    <t>金    额</t>
  </si>
  <si>
    <t>备注</t>
  </si>
  <si>
    <t>电表数</t>
  </si>
  <si>
    <t>水表数</t>
  </si>
  <si>
    <t>电</t>
  </si>
  <si>
    <t>水</t>
  </si>
  <si>
    <t>合计</t>
  </si>
  <si>
    <t>101</t>
  </si>
  <si>
    <t>李全保</t>
  </si>
  <si>
    <t>五楼</t>
  </si>
  <si>
    <t>未住</t>
  </si>
  <si>
    <t>何立耘</t>
  </si>
  <si>
    <t>高富仁</t>
  </si>
  <si>
    <t>吕振斌</t>
  </si>
  <si>
    <t>胡显立</t>
  </si>
  <si>
    <t>吴建勋</t>
  </si>
  <si>
    <t>周忠诚</t>
  </si>
  <si>
    <t>陈峦英</t>
  </si>
  <si>
    <t>管  文</t>
  </si>
  <si>
    <t>钟志松</t>
  </si>
  <si>
    <t>冯志云</t>
  </si>
  <si>
    <t>邹社初</t>
  </si>
  <si>
    <t>冀通祥</t>
  </si>
  <si>
    <t>朱光辉</t>
  </si>
  <si>
    <t>119</t>
  </si>
  <si>
    <t>李林书</t>
  </si>
  <si>
    <t>谢展鹏</t>
  </si>
  <si>
    <t>封少云</t>
  </si>
  <si>
    <t>刘解秀</t>
  </si>
  <si>
    <t>唐平姬</t>
  </si>
  <si>
    <t>124</t>
  </si>
  <si>
    <t>赵佑明</t>
  </si>
  <si>
    <t>厕所</t>
  </si>
  <si>
    <t>125</t>
  </si>
  <si>
    <t>朱辉</t>
  </si>
  <si>
    <t>126</t>
  </si>
  <si>
    <t>唐德棉</t>
  </si>
  <si>
    <t>127</t>
  </si>
  <si>
    <t>秦智伟</t>
  </si>
  <si>
    <t>房  号</t>
  </si>
  <si>
    <t>301</t>
  </si>
  <si>
    <t>李小康（在职）</t>
  </si>
  <si>
    <t>302</t>
  </si>
  <si>
    <t>陈国忠</t>
  </si>
  <si>
    <t>李牛财</t>
  </si>
  <si>
    <t>周汉平</t>
  </si>
  <si>
    <t>赵伍满</t>
  </si>
  <si>
    <t>黄维芳</t>
  </si>
  <si>
    <t>李金波</t>
  </si>
  <si>
    <t>蒋国云</t>
  </si>
  <si>
    <t>邓金兰</t>
  </si>
  <si>
    <t>唐满英</t>
  </si>
  <si>
    <t>唐先文</t>
  </si>
  <si>
    <t>永州职业技术学院商贸校区职工住宅用电数与金额登记表(在职)</t>
  </si>
  <si>
    <t>401</t>
  </si>
  <si>
    <t>潘清放</t>
  </si>
  <si>
    <t>402</t>
  </si>
  <si>
    <t>唐美华</t>
  </si>
  <si>
    <t>周许平</t>
  </si>
  <si>
    <t>谢交彪</t>
  </si>
  <si>
    <t>唐美华（公房）</t>
  </si>
  <si>
    <t>范小燕1栋</t>
  </si>
  <si>
    <t>胡海</t>
  </si>
  <si>
    <t>邓小善</t>
  </si>
  <si>
    <t>蒋中令</t>
  </si>
  <si>
    <t>唐勇军</t>
  </si>
  <si>
    <t>尹其麟</t>
  </si>
  <si>
    <t>张超鹏</t>
  </si>
  <si>
    <t>高岩松</t>
  </si>
  <si>
    <t>李军</t>
  </si>
  <si>
    <t>唐艳松</t>
  </si>
  <si>
    <t>李湘辉1栋</t>
  </si>
  <si>
    <t>唐淑芳</t>
  </si>
  <si>
    <t>赵凌峰</t>
  </si>
  <si>
    <t>刘西祥</t>
  </si>
  <si>
    <t>王建军</t>
  </si>
  <si>
    <t>杨智庭</t>
  </si>
  <si>
    <t>蒋永根</t>
  </si>
  <si>
    <t>周玲</t>
  </si>
  <si>
    <t>荣海龙</t>
  </si>
  <si>
    <t>吴惠平</t>
  </si>
  <si>
    <t>唐莉</t>
  </si>
  <si>
    <t>胡巧华</t>
  </si>
  <si>
    <t>李冬旺</t>
  </si>
  <si>
    <t>李胜辉</t>
  </si>
  <si>
    <t>范小燕</t>
  </si>
  <si>
    <t>何春玲</t>
  </si>
  <si>
    <t>邓明星</t>
  </si>
  <si>
    <t>盛丽</t>
  </si>
  <si>
    <t>何伍吉</t>
  </si>
  <si>
    <t>罗忠生</t>
  </si>
  <si>
    <t>龙艳君</t>
  </si>
  <si>
    <t>袁爱民</t>
  </si>
  <si>
    <t>沈兴红</t>
  </si>
  <si>
    <t>501</t>
  </si>
  <si>
    <t>唐治</t>
  </si>
  <si>
    <t>502</t>
  </si>
  <si>
    <t>王诗端</t>
  </si>
  <si>
    <t>黎立凡</t>
  </si>
  <si>
    <t>孙秀荣</t>
  </si>
  <si>
    <t>龚冬华</t>
  </si>
  <si>
    <t>住房</t>
  </si>
  <si>
    <t>郑玉明</t>
  </si>
  <si>
    <t>郑玉明（6栋）</t>
  </si>
  <si>
    <t>汤文忠</t>
  </si>
  <si>
    <t>511</t>
  </si>
  <si>
    <t>罗正龙</t>
  </si>
  <si>
    <t>欧惠芳</t>
  </si>
  <si>
    <t>宁衡山</t>
  </si>
  <si>
    <t>李宏斌</t>
  </si>
  <si>
    <t>骆军</t>
  </si>
  <si>
    <t>唐文明</t>
  </si>
  <si>
    <t>杨文竹</t>
  </si>
  <si>
    <t>601</t>
  </si>
  <si>
    <t>罗冬娥</t>
  </si>
  <si>
    <t>602</t>
  </si>
  <si>
    <t>蒋乐仁</t>
  </si>
  <si>
    <t>黄向阳</t>
  </si>
  <si>
    <t>夏顺辉</t>
  </si>
  <si>
    <t>吕磊</t>
  </si>
  <si>
    <t>陈海军</t>
  </si>
  <si>
    <t>杨汉恩</t>
  </si>
  <si>
    <t>李小安</t>
  </si>
  <si>
    <t>尹亮</t>
  </si>
  <si>
    <t>701</t>
  </si>
  <si>
    <t>卢璐</t>
  </si>
  <si>
    <t>702</t>
  </si>
  <si>
    <t>管麟</t>
  </si>
  <si>
    <t>唐青</t>
  </si>
  <si>
    <t>何生凤</t>
  </si>
  <si>
    <t>涂成林</t>
  </si>
  <si>
    <t>801</t>
  </si>
  <si>
    <t>屠纯国</t>
  </si>
  <si>
    <t>802</t>
  </si>
  <si>
    <t>周华姣</t>
  </si>
  <si>
    <t>孙琼</t>
  </si>
  <si>
    <t>雷金元</t>
  </si>
  <si>
    <t>欧阳承忠</t>
  </si>
  <si>
    <t>刘章胜</t>
  </si>
  <si>
    <t>901</t>
  </si>
  <si>
    <t>曾颉</t>
  </si>
  <si>
    <t>902</t>
  </si>
  <si>
    <t>黄学军</t>
  </si>
  <si>
    <t>李湘辉</t>
  </si>
  <si>
    <t>王志红</t>
  </si>
  <si>
    <t>郑玉民</t>
  </si>
  <si>
    <t>公房</t>
  </si>
  <si>
    <t>1001</t>
  </si>
  <si>
    <t>邓小善（综合楼）</t>
  </si>
  <si>
    <t>1002</t>
  </si>
  <si>
    <t>吴建勋（综合楼）</t>
  </si>
  <si>
    <t>吕文化（综合楼）</t>
  </si>
  <si>
    <t>永州职业技术学院商贸校区职工住宅用电数与金额登记表(非校职工)</t>
  </si>
  <si>
    <t>1101</t>
  </si>
  <si>
    <t>刘六一</t>
  </si>
  <si>
    <t>周春林</t>
  </si>
  <si>
    <t>罗贤秀</t>
  </si>
  <si>
    <t>何福厚</t>
  </si>
  <si>
    <t>黄生贵</t>
  </si>
  <si>
    <t>唐阳玲</t>
  </si>
  <si>
    <t>周红梅</t>
  </si>
  <si>
    <t>黄萍</t>
  </si>
  <si>
    <t>郑安平</t>
  </si>
  <si>
    <t>1111</t>
  </si>
  <si>
    <t>周代丽</t>
  </si>
  <si>
    <t>唐飞龙</t>
  </si>
  <si>
    <t>雷小玲</t>
  </si>
  <si>
    <t>龙志光</t>
  </si>
  <si>
    <t>匡辉</t>
  </si>
  <si>
    <t>何  玲</t>
  </si>
  <si>
    <t>李朝辉</t>
  </si>
  <si>
    <t>李仲恕</t>
  </si>
  <si>
    <t>永州职业技术学院商贸校区职工住宅用电数与金额登记表（外住户）</t>
  </si>
  <si>
    <t>1119</t>
  </si>
  <si>
    <t>刘凡荣</t>
  </si>
  <si>
    <t>住房2</t>
  </si>
  <si>
    <t>1120</t>
  </si>
  <si>
    <t>唐文林</t>
  </si>
  <si>
    <t>1121</t>
  </si>
  <si>
    <t>唐志刚</t>
  </si>
  <si>
    <t>1122</t>
  </si>
  <si>
    <t>何锦风</t>
  </si>
  <si>
    <t>刘长英</t>
  </si>
  <si>
    <t>总计</t>
  </si>
  <si>
    <t>永州职业技术学院农学部职工住宅用水电数与金额登记表</t>
  </si>
  <si>
    <t>上   次</t>
  </si>
  <si>
    <t>现   查</t>
  </si>
  <si>
    <t>实   际</t>
  </si>
  <si>
    <t>合  计</t>
  </si>
  <si>
    <t>杨荣忠</t>
  </si>
  <si>
    <t>王阳林</t>
  </si>
  <si>
    <t>欧凌胜</t>
  </si>
  <si>
    <t>胡琳</t>
  </si>
  <si>
    <t>胡同花</t>
  </si>
  <si>
    <t>李新秀</t>
  </si>
  <si>
    <t>唐爱武</t>
  </si>
  <si>
    <t>陈晓辉</t>
  </si>
  <si>
    <t>秦润华</t>
  </si>
  <si>
    <t>张义武</t>
  </si>
  <si>
    <t>蒋宁</t>
  </si>
  <si>
    <t>袁延生</t>
  </si>
  <si>
    <t>刘敏</t>
  </si>
  <si>
    <t>唐炜平</t>
  </si>
  <si>
    <t>王维</t>
  </si>
  <si>
    <t>谢永林</t>
  </si>
  <si>
    <t>蒋群君</t>
  </si>
  <si>
    <t>刘晶镭</t>
  </si>
  <si>
    <t>彭少华</t>
  </si>
  <si>
    <t>曾丽</t>
  </si>
  <si>
    <t>燕俊全</t>
  </si>
  <si>
    <t>张昭宇</t>
  </si>
  <si>
    <t>秦龙</t>
  </si>
  <si>
    <t>唐丽芳</t>
  </si>
  <si>
    <t>莫丽萍</t>
  </si>
  <si>
    <t>唐毅</t>
  </si>
  <si>
    <t>蒋恒</t>
  </si>
  <si>
    <t>匡卫东</t>
  </si>
  <si>
    <t>刘艳满</t>
  </si>
  <si>
    <t>魏芳华</t>
  </si>
  <si>
    <t>黎耘</t>
  </si>
  <si>
    <t>唐凯</t>
  </si>
  <si>
    <t>唐明春</t>
  </si>
  <si>
    <t>毛辉斌</t>
  </si>
  <si>
    <t>刘凤</t>
  </si>
  <si>
    <t>孙建国</t>
  </si>
  <si>
    <t>黄亚力</t>
  </si>
  <si>
    <t>刘一帆</t>
  </si>
  <si>
    <t>郑锦</t>
  </si>
  <si>
    <t>尹颖</t>
  </si>
  <si>
    <t>蒋国生</t>
  </si>
  <si>
    <t>胡红宇</t>
  </si>
  <si>
    <t>王建群</t>
  </si>
  <si>
    <t>朱雪志</t>
  </si>
  <si>
    <t>黄绿荷</t>
  </si>
  <si>
    <t>张森</t>
  </si>
  <si>
    <t>黄文新</t>
  </si>
  <si>
    <t>黄营满</t>
  </si>
  <si>
    <t>秦永亮</t>
  </si>
  <si>
    <t>盘晓娟</t>
  </si>
  <si>
    <t>贺斌</t>
  </si>
  <si>
    <t>唐向军</t>
  </si>
  <si>
    <t>蒋琳</t>
  </si>
  <si>
    <t>黄亚俐</t>
  </si>
  <si>
    <t>唐晓民</t>
  </si>
  <si>
    <t>唐怿民</t>
  </si>
  <si>
    <t>蒋艳华</t>
  </si>
  <si>
    <t>刘柱文</t>
  </si>
  <si>
    <t>彭田元</t>
  </si>
  <si>
    <t>李新飞</t>
  </si>
  <si>
    <t>李德良</t>
  </si>
  <si>
    <t>董红霞</t>
  </si>
  <si>
    <t>周政华</t>
  </si>
  <si>
    <t>郑亚琳</t>
  </si>
  <si>
    <t>廖建华</t>
  </si>
  <si>
    <t>柏叶</t>
  </si>
  <si>
    <t>卿利军</t>
  </si>
  <si>
    <t>卿宏禹</t>
  </si>
  <si>
    <t>莫志军</t>
  </si>
  <si>
    <t>邓传生</t>
  </si>
  <si>
    <t>钟学云</t>
  </si>
  <si>
    <t>唐小芬</t>
  </si>
  <si>
    <t>张华林</t>
  </si>
  <si>
    <t>马辉</t>
  </si>
  <si>
    <t>刘成</t>
  </si>
  <si>
    <t>蒋小军</t>
  </si>
  <si>
    <t>艾萍英</t>
  </si>
  <si>
    <t>罗松涛</t>
  </si>
  <si>
    <t>周柏芳</t>
  </si>
  <si>
    <t>刘将军</t>
  </si>
  <si>
    <t>郑陶生</t>
  </si>
  <si>
    <t>蒋明华</t>
  </si>
  <si>
    <t>罗江南</t>
  </si>
  <si>
    <t>黄杰河</t>
  </si>
  <si>
    <t>曾忠平</t>
  </si>
  <si>
    <t>郑惠尹</t>
  </si>
  <si>
    <t>欧阳群宏</t>
  </si>
  <si>
    <t>唐冬生</t>
  </si>
  <si>
    <t>宋峥嵘</t>
  </si>
  <si>
    <t>周满芳</t>
  </si>
  <si>
    <t>黄建华</t>
  </si>
  <si>
    <t>王平</t>
  </si>
  <si>
    <t>彭建宇</t>
  </si>
  <si>
    <t>李怀福</t>
  </si>
  <si>
    <t>彭永忠</t>
  </si>
  <si>
    <t>钟巧生</t>
  </si>
  <si>
    <t>陈松明</t>
  </si>
  <si>
    <t>于桂阳</t>
  </si>
  <si>
    <t>蒋艾青</t>
  </si>
  <si>
    <t>周美容</t>
  </si>
  <si>
    <t>冯德辉</t>
  </si>
  <si>
    <t>龙石红</t>
  </si>
  <si>
    <t>唐伟</t>
  </si>
  <si>
    <t>段贵平</t>
  </si>
  <si>
    <t>周云芝</t>
  </si>
  <si>
    <t>黄武光</t>
  </si>
  <si>
    <t>吴海波</t>
  </si>
  <si>
    <t>桂明</t>
  </si>
  <si>
    <t>曹太和</t>
  </si>
  <si>
    <t>文向多</t>
  </si>
  <si>
    <t>曾忠文</t>
  </si>
  <si>
    <t>吕致丹</t>
  </si>
  <si>
    <t>李贵雄</t>
  </si>
  <si>
    <t>胡小三</t>
  </si>
  <si>
    <t>周芳俭</t>
  </si>
  <si>
    <t>周文辉</t>
  </si>
  <si>
    <t>周顺和</t>
  </si>
  <si>
    <t>雷宜军</t>
  </si>
  <si>
    <t>陈格兰</t>
  </si>
  <si>
    <t>窦铁生</t>
  </si>
  <si>
    <t>卿国林</t>
  </si>
  <si>
    <t>周宏国</t>
  </si>
  <si>
    <t>周建华</t>
  </si>
  <si>
    <t>邓国文</t>
  </si>
  <si>
    <t>杨四秀</t>
  </si>
  <si>
    <t>洪勇</t>
  </si>
  <si>
    <t>龙冰雁</t>
  </si>
  <si>
    <t>李君</t>
  </si>
  <si>
    <t>秦洪涛</t>
  </si>
  <si>
    <t>罗秀芳</t>
  </si>
  <si>
    <t>蒋亚平</t>
  </si>
  <si>
    <t>肖守斌</t>
  </si>
  <si>
    <t>黄义君</t>
  </si>
  <si>
    <t>唐新霖</t>
  </si>
  <si>
    <t>张昊</t>
  </si>
  <si>
    <t>覃开权</t>
  </si>
  <si>
    <t>周芳</t>
  </si>
  <si>
    <t>陈文辉</t>
  </si>
  <si>
    <t>张海英</t>
  </si>
  <si>
    <t>黎芳</t>
  </si>
  <si>
    <t>骆文俊</t>
  </si>
  <si>
    <t>郑卫国</t>
  </si>
  <si>
    <t>向国玲</t>
  </si>
  <si>
    <t>何平</t>
  </si>
  <si>
    <t>唐良勇</t>
  </si>
  <si>
    <t>陈艳</t>
  </si>
  <si>
    <t>鲁卓</t>
  </si>
  <si>
    <t>何平（小）</t>
  </si>
  <si>
    <t>唐涛</t>
  </si>
  <si>
    <t>李刚</t>
  </si>
  <si>
    <t>梁文旭</t>
  </si>
  <si>
    <t>雷冰</t>
  </si>
  <si>
    <t>童清</t>
  </si>
  <si>
    <t>李勇辉</t>
  </si>
  <si>
    <t>永州职业技术学院农学部职工住宅用水电数与金额登记表（退休）</t>
  </si>
  <si>
    <t>唐立华</t>
  </si>
  <si>
    <t>雷继业</t>
  </si>
  <si>
    <t>吴春富</t>
  </si>
  <si>
    <t>罗淑文</t>
  </si>
  <si>
    <t>蒋呜瑞</t>
  </si>
  <si>
    <t>刘居芳</t>
  </si>
  <si>
    <t>王满连</t>
  </si>
  <si>
    <t>皮修益</t>
  </si>
  <si>
    <t>陈庆曲</t>
  </si>
  <si>
    <t>王光彬</t>
  </si>
  <si>
    <t>蒋福生</t>
  </si>
  <si>
    <t>陈玉君</t>
  </si>
  <si>
    <t>董树森</t>
  </si>
  <si>
    <t>向建国</t>
  </si>
  <si>
    <t>周进志</t>
  </si>
  <si>
    <t>秦树华</t>
  </si>
  <si>
    <t>张桂秋</t>
  </si>
  <si>
    <t>周芳彪</t>
  </si>
  <si>
    <t>张亚湘</t>
  </si>
  <si>
    <t>姚治贵</t>
  </si>
  <si>
    <t>李满林</t>
  </si>
  <si>
    <t>蔡翠云</t>
  </si>
  <si>
    <t>李增元</t>
  </si>
  <si>
    <t>陈烈光</t>
  </si>
  <si>
    <t>雷军湘</t>
  </si>
  <si>
    <t>周巧云</t>
  </si>
  <si>
    <t>马玉琴</t>
  </si>
  <si>
    <t>吕国勇</t>
  </si>
  <si>
    <t>洪梅生</t>
  </si>
  <si>
    <t>杨仁爱</t>
  </si>
  <si>
    <t>李汉生</t>
  </si>
  <si>
    <t>冯德香</t>
  </si>
  <si>
    <t>腾鹤龄</t>
  </si>
  <si>
    <t>何成姣</t>
  </si>
  <si>
    <t>刘慧敏</t>
  </si>
  <si>
    <t>肖桂英</t>
  </si>
  <si>
    <t>戴助春</t>
  </si>
  <si>
    <t>刘树源</t>
  </si>
  <si>
    <t>刘子秀</t>
  </si>
  <si>
    <t>张勤</t>
  </si>
  <si>
    <t>朱厚金</t>
  </si>
  <si>
    <t>魏建强</t>
  </si>
  <si>
    <t>范健</t>
  </si>
  <si>
    <t>范毓滏</t>
  </si>
  <si>
    <t>匡宗禄</t>
  </si>
  <si>
    <t>赵艳凤</t>
  </si>
  <si>
    <t>吴又梯</t>
  </si>
  <si>
    <t>朱仁华</t>
  </si>
  <si>
    <t>欧朝培</t>
  </si>
  <si>
    <t>李吉富</t>
  </si>
  <si>
    <t>王晓华</t>
  </si>
  <si>
    <t>王先锟</t>
  </si>
  <si>
    <t>唐高清</t>
  </si>
  <si>
    <t>冯品荣</t>
  </si>
  <si>
    <t>胡孟明</t>
  </si>
  <si>
    <t>蒋三惠</t>
  </si>
  <si>
    <t>唐正科</t>
  </si>
  <si>
    <t>曹绍霞</t>
  </si>
  <si>
    <t>唐建国</t>
  </si>
  <si>
    <t>郑建民</t>
  </si>
  <si>
    <t>刘积源</t>
  </si>
  <si>
    <t>欧正源</t>
  </si>
  <si>
    <t>黄文贤</t>
  </si>
  <si>
    <t>蔡守林</t>
  </si>
  <si>
    <t>周进柏</t>
  </si>
  <si>
    <t>唐长辉</t>
  </si>
  <si>
    <t>梁松秋</t>
  </si>
  <si>
    <t>王焕德</t>
  </si>
  <si>
    <t>唐祝英</t>
  </si>
  <si>
    <t>郑贤陆</t>
  </si>
  <si>
    <t>王川才</t>
  </si>
  <si>
    <t>成和平</t>
  </si>
  <si>
    <t>李解元</t>
  </si>
  <si>
    <t>汤北齐</t>
  </si>
  <si>
    <t>何太泉</t>
  </si>
  <si>
    <t>永州职业技术学院农学部职工住宅用水电数与金额登记表（职工家属）</t>
  </si>
  <si>
    <t>许业模（儿）</t>
  </si>
  <si>
    <t>郑书城（儿）</t>
  </si>
  <si>
    <t>蒋异安（妻）</t>
  </si>
  <si>
    <t>何志华</t>
  </si>
  <si>
    <t>邓淑云</t>
  </si>
  <si>
    <t>雷宜刚</t>
  </si>
  <si>
    <t>周顺令（妻）</t>
  </si>
  <si>
    <t>黎光柄（妻）</t>
  </si>
  <si>
    <t>唐玉勇</t>
  </si>
  <si>
    <t>孙淑贤（儿）</t>
  </si>
  <si>
    <t>罗铖（儿）</t>
  </si>
  <si>
    <t>郭梅秀（儿）</t>
  </si>
  <si>
    <t>周石山（妻）</t>
  </si>
  <si>
    <t>周宗岳（妻）</t>
  </si>
  <si>
    <t>王长盛（儿）</t>
  </si>
  <si>
    <t>永州职业技术学院农学部职工住宅用水电数与金额登记表（校外）</t>
  </si>
  <si>
    <t>方忠祥</t>
  </si>
  <si>
    <t>周少华</t>
  </si>
  <si>
    <t>唐慧稳</t>
  </si>
  <si>
    <t>邓小华</t>
  </si>
  <si>
    <t>吕致娜</t>
  </si>
  <si>
    <t>高国平</t>
  </si>
  <si>
    <t>蒋纯</t>
  </si>
  <si>
    <t>唐金中</t>
  </si>
  <si>
    <t>张建军</t>
  </si>
  <si>
    <t>李海斌</t>
  </si>
  <si>
    <t>陈斌</t>
  </si>
  <si>
    <t>蒋琳丽</t>
  </si>
  <si>
    <t>周科春</t>
  </si>
  <si>
    <t>何小红</t>
  </si>
  <si>
    <t>周顺杰</t>
  </si>
  <si>
    <t>黄新国</t>
  </si>
  <si>
    <t>陈红梅</t>
  </si>
  <si>
    <t>谢集凤</t>
  </si>
  <si>
    <t>刘伯冲</t>
  </si>
  <si>
    <t>209</t>
  </si>
  <si>
    <t>未住</t>
  </si>
  <si>
    <t>卢凌</t>
  </si>
  <si>
    <t>1人</t>
  </si>
  <si>
    <t>1人</t>
  </si>
  <si>
    <t>雷建设</t>
  </si>
  <si>
    <t>未住</t>
  </si>
  <si>
    <t xml:space="preserve">                                    </t>
  </si>
  <si>
    <t>乐水弯</t>
  </si>
  <si>
    <t>邓传秀</t>
  </si>
  <si>
    <t>周玉凤</t>
  </si>
  <si>
    <t>唐三定</t>
  </si>
  <si>
    <t>廖红华</t>
  </si>
  <si>
    <t>潘中柱</t>
  </si>
  <si>
    <t>钟慧娟</t>
  </si>
  <si>
    <t>1人</t>
  </si>
  <si>
    <t>3人</t>
  </si>
  <si>
    <t>2人</t>
  </si>
  <si>
    <t>未住</t>
  </si>
  <si>
    <t>秦永月</t>
  </si>
  <si>
    <t>李梅玲</t>
  </si>
  <si>
    <t>单位：度吨元</t>
  </si>
  <si>
    <t>房  号</t>
  </si>
  <si>
    <t>姓  名</t>
  </si>
  <si>
    <t>上     次</t>
  </si>
  <si>
    <t>现    查</t>
  </si>
  <si>
    <t>实    际</t>
  </si>
  <si>
    <t>金    额</t>
  </si>
  <si>
    <t>备注</t>
  </si>
  <si>
    <t>电表数</t>
  </si>
  <si>
    <t>水表数</t>
  </si>
  <si>
    <t>电</t>
  </si>
  <si>
    <t>水</t>
  </si>
  <si>
    <t>合计</t>
  </si>
  <si>
    <t>101</t>
  </si>
  <si>
    <r>
      <t>周进遂</t>
    </r>
    <r>
      <rPr>
        <sz val="11"/>
        <rFont val="Times New Roman"/>
        <family val="1"/>
      </rPr>
      <t xml:space="preserve"> </t>
    </r>
  </si>
  <si>
    <t>102</t>
  </si>
  <si>
    <t>章静文</t>
  </si>
  <si>
    <t>唐  剑</t>
  </si>
  <si>
    <t>莫铁军</t>
  </si>
  <si>
    <t>吴智文</t>
  </si>
  <si>
    <t>龙凤姣</t>
  </si>
  <si>
    <t>蒋荣英</t>
  </si>
  <si>
    <t xml:space="preserve">蔡  民 </t>
  </si>
  <si>
    <t>张  伟</t>
  </si>
  <si>
    <t>全爱清</t>
  </si>
  <si>
    <t>刘东方</t>
  </si>
  <si>
    <t>龙艳姣</t>
  </si>
  <si>
    <t>周云峰</t>
  </si>
  <si>
    <t>蒋新红</t>
  </si>
  <si>
    <t>周艳红</t>
  </si>
  <si>
    <t>陈  彦</t>
  </si>
  <si>
    <t>雷建军</t>
  </si>
  <si>
    <t>1119</t>
  </si>
  <si>
    <t>王为</t>
  </si>
  <si>
    <t>合计</t>
  </si>
  <si>
    <t>单位：度吨元</t>
  </si>
  <si>
    <t>房  号</t>
  </si>
  <si>
    <t>姓  名</t>
  </si>
  <si>
    <t>上     次</t>
  </si>
  <si>
    <t>现    查</t>
  </si>
  <si>
    <t>实    际</t>
  </si>
  <si>
    <t>金    额</t>
  </si>
  <si>
    <t>备注</t>
  </si>
  <si>
    <t>电表数</t>
  </si>
  <si>
    <t>水表数</t>
  </si>
  <si>
    <t>电</t>
  </si>
  <si>
    <t>水</t>
  </si>
  <si>
    <t>201</t>
  </si>
  <si>
    <t>侯叶</t>
  </si>
  <si>
    <t>付寿生</t>
  </si>
  <si>
    <t>周利斌</t>
  </si>
  <si>
    <t>蒋聘煌</t>
  </si>
  <si>
    <t>郭长庚</t>
  </si>
  <si>
    <t>孙玉元</t>
  </si>
  <si>
    <t>孙  群</t>
  </si>
  <si>
    <t>吴艺鸣</t>
  </si>
  <si>
    <t>周又强</t>
  </si>
  <si>
    <t>周亚菲</t>
  </si>
  <si>
    <t>蒋小军</t>
  </si>
  <si>
    <t>欧国柱</t>
  </si>
  <si>
    <t>赵金柳</t>
  </si>
  <si>
    <t>汤新芳</t>
  </si>
  <si>
    <t>郑伟霞</t>
  </si>
  <si>
    <t>唐圣卓</t>
  </si>
  <si>
    <t>周克俊</t>
  </si>
  <si>
    <t>301</t>
  </si>
  <si>
    <t>周秀英</t>
  </si>
  <si>
    <t>302</t>
  </si>
  <si>
    <t>李柏灵</t>
  </si>
  <si>
    <t>尹光峦</t>
  </si>
  <si>
    <t>雷文</t>
  </si>
  <si>
    <t>陈冶</t>
  </si>
  <si>
    <t>周生成</t>
  </si>
  <si>
    <t>贺全林</t>
  </si>
  <si>
    <t>寇明大</t>
  </si>
  <si>
    <t>黎勇军</t>
  </si>
  <si>
    <t>李建生</t>
  </si>
  <si>
    <t>陈海燕</t>
  </si>
  <si>
    <t>李大伟</t>
  </si>
  <si>
    <t>盘辉</t>
  </si>
  <si>
    <t>刘芳伟</t>
  </si>
  <si>
    <t>陈  齐</t>
  </si>
  <si>
    <t>周旭婷</t>
  </si>
  <si>
    <r>
      <t>4</t>
    </r>
    <r>
      <rPr>
        <sz val="12"/>
        <rFont val="宋体"/>
        <family val="0"/>
      </rPr>
      <t>06</t>
    </r>
  </si>
  <si>
    <t>杨和林</t>
  </si>
  <si>
    <t>401</t>
  </si>
  <si>
    <t>402</t>
  </si>
  <si>
    <t>邓位华</t>
  </si>
  <si>
    <t>王祚昌</t>
  </si>
  <si>
    <t>何首锋</t>
  </si>
  <si>
    <t>彭书武</t>
  </si>
  <si>
    <t>伍希言</t>
  </si>
  <si>
    <t>艾玉坤</t>
  </si>
  <si>
    <t>杨德梅</t>
  </si>
  <si>
    <t>肖月英</t>
  </si>
  <si>
    <t>唐和庆</t>
  </si>
  <si>
    <t>刘军跃</t>
  </si>
  <si>
    <t>唐爱秀</t>
  </si>
  <si>
    <t>张官妹</t>
  </si>
  <si>
    <t>钱典新</t>
  </si>
  <si>
    <t>蔡石山</t>
  </si>
  <si>
    <t>永州职业技术学院师范校区职工住宅用电数与金额登记表</t>
  </si>
  <si>
    <r>
      <t>5</t>
    </r>
    <r>
      <rPr>
        <sz val="12"/>
        <rFont val="宋体"/>
        <family val="0"/>
      </rPr>
      <t>01</t>
    </r>
  </si>
  <si>
    <t>刘小仁</t>
  </si>
  <si>
    <t>502</t>
  </si>
  <si>
    <r>
      <t>吴卫明</t>
    </r>
    <r>
      <rPr>
        <sz val="11"/>
        <rFont val="Times New Roman"/>
        <family val="1"/>
      </rPr>
      <t xml:space="preserve"> </t>
    </r>
  </si>
  <si>
    <t>吴群力</t>
  </si>
  <si>
    <t>胡彩业</t>
  </si>
  <si>
    <t>周晓艺</t>
  </si>
  <si>
    <t>永州职业技术学院师范校区职工住宅用电数与金额登记表(退休)</t>
  </si>
  <si>
    <t>701</t>
  </si>
  <si>
    <t>夏仕正</t>
  </si>
  <si>
    <t>702</t>
  </si>
  <si>
    <t>黄  枚</t>
  </si>
  <si>
    <t>赵祖孝</t>
  </si>
  <si>
    <t>欧梅英</t>
  </si>
  <si>
    <t>高中惠</t>
  </si>
  <si>
    <t>盘金銮</t>
  </si>
  <si>
    <t>邓  珺</t>
  </si>
  <si>
    <t>罗志中</t>
  </si>
  <si>
    <t>彭发树</t>
  </si>
  <si>
    <t>邹柏珍</t>
  </si>
  <si>
    <t>邓文</t>
  </si>
  <si>
    <t>陈列德</t>
  </si>
  <si>
    <t>郑汉夫</t>
  </si>
  <si>
    <t>陈文奇</t>
  </si>
  <si>
    <t>朱光均</t>
  </si>
  <si>
    <t>吴才德</t>
  </si>
  <si>
    <t>801</t>
  </si>
  <si>
    <t>何新生</t>
  </si>
  <si>
    <t>802</t>
  </si>
  <si>
    <t>王巧云</t>
  </si>
  <si>
    <t>夏宏键</t>
  </si>
  <si>
    <t>李务云</t>
  </si>
  <si>
    <t>唐子建</t>
  </si>
  <si>
    <r>
      <t>杨海安</t>
    </r>
    <r>
      <rPr>
        <sz val="11"/>
        <rFont val="Times New Roman"/>
        <family val="1"/>
      </rPr>
      <t xml:space="preserve"> </t>
    </r>
  </si>
  <si>
    <t>吕天赐</t>
  </si>
  <si>
    <t>吴京雁</t>
  </si>
  <si>
    <t>颜昌柏</t>
  </si>
  <si>
    <t>李祖昌</t>
  </si>
  <si>
    <t>杨秋娥</t>
  </si>
  <si>
    <t>覃孔兰</t>
  </si>
  <si>
    <t>谢万兰</t>
  </si>
  <si>
    <t>唐玉虎</t>
  </si>
  <si>
    <t xml:space="preserve"> 蒋绍武 </t>
  </si>
  <si>
    <t>永州职业技术学院师范校区职工住宅用电数与金额登记表(非校职工)</t>
  </si>
  <si>
    <t>901</t>
  </si>
  <si>
    <t>曾玉华</t>
  </si>
  <si>
    <t>902</t>
  </si>
  <si>
    <t>唐建生</t>
  </si>
  <si>
    <t>何铁</t>
  </si>
  <si>
    <t>雷建林</t>
  </si>
  <si>
    <t>彭石林</t>
  </si>
  <si>
    <t>张国梁</t>
  </si>
  <si>
    <t>蒋富北</t>
  </si>
  <si>
    <t>秦群智</t>
  </si>
  <si>
    <t>方件明</t>
  </si>
  <si>
    <t>周科彗</t>
  </si>
  <si>
    <t>余隆国</t>
  </si>
  <si>
    <t>黄志刚</t>
  </si>
  <si>
    <t xml:space="preserve"> 吴大非 </t>
  </si>
  <si>
    <t>左全华</t>
  </si>
  <si>
    <t>雷小玲</t>
  </si>
  <si>
    <t>李翠娥</t>
  </si>
  <si>
    <t>1001</t>
  </si>
  <si>
    <t>魏顺林</t>
  </si>
  <si>
    <t>1002</t>
  </si>
  <si>
    <t>胡秀珠</t>
  </si>
  <si>
    <t>汪端福</t>
  </si>
  <si>
    <t>唐雨竹</t>
  </si>
  <si>
    <t xml:space="preserve"> 张润周 </t>
  </si>
  <si>
    <t xml:space="preserve"> 蒋富南 </t>
  </si>
  <si>
    <t>彭晋祁</t>
  </si>
  <si>
    <t>吕国康</t>
  </si>
  <si>
    <t>唐国顺</t>
  </si>
  <si>
    <t>胡林</t>
  </si>
  <si>
    <t>唐佐明</t>
  </si>
  <si>
    <t>王树德</t>
  </si>
  <si>
    <t>李连英</t>
  </si>
  <si>
    <t>唐小平</t>
  </si>
  <si>
    <t>陈晓斌</t>
  </si>
  <si>
    <t>孔解静</t>
  </si>
  <si>
    <t>总计</t>
  </si>
  <si>
    <r>
      <t xml:space="preserve">上 </t>
    </r>
    <r>
      <rPr>
        <sz val="12"/>
        <rFont val="宋体"/>
        <family val="0"/>
      </rPr>
      <t xml:space="preserve">   次</t>
    </r>
  </si>
  <si>
    <r>
      <t xml:space="preserve">现 </t>
    </r>
    <r>
      <rPr>
        <sz val="12"/>
        <rFont val="宋体"/>
        <family val="0"/>
      </rPr>
      <t xml:space="preserve">   查</t>
    </r>
  </si>
  <si>
    <t>郭凌云</t>
  </si>
  <si>
    <t>2人</t>
  </si>
  <si>
    <t>李熙</t>
  </si>
  <si>
    <t>1人</t>
  </si>
  <si>
    <t>周齐艳</t>
  </si>
  <si>
    <t>周湘萍</t>
  </si>
  <si>
    <t>罗桂芬</t>
  </si>
  <si>
    <t>汤怀宇</t>
  </si>
  <si>
    <t>陈雪兆</t>
  </si>
  <si>
    <t>黄宁江</t>
  </si>
  <si>
    <t>王湘军</t>
  </si>
  <si>
    <t>何祖江</t>
  </si>
  <si>
    <r>
      <t>2</t>
    </r>
    <r>
      <rPr>
        <sz val="12"/>
        <rFont val="宋体"/>
        <family val="0"/>
      </rPr>
      <t>01</t>
    </r>
  </si>
  <si>
    <t>唐智生</t>
  </si>
  <si>
    <r>
      <t>2</t>
    </r>
    <r>
      <rPr>
        <sz val="12"/>
        <rFont val="宋体"/>
        <family val="0"/>
      </rPr>
      <t>02</t>
    </r>
  </si>
  <si>
    <t>杨义兴</t>
  </si>
  <si>
    <t>张习其</t>
  </si>
  <si>
    <t>张辉</t>
  </si>
  <si>
    <t>未住</t>
  </si>
  <si>
    <t>周兵</t>
  </si>
  <si>
    <t>欧阳娜</t>
  </si>
  <si>
    <t>蔡纪元</t>
  </si>
  <si>
    <t>周志成</t>
  </si>
  <si>
    <t>席宏荣</t>
  </si>
  <si>
    <t>申植柳</t>
  </si>
  <si>
    <t>301</t>
  </si>
  <si>
    <t>王中军</t>
  </si>
  <si>
    <t>302</t>
  </si>
  <si>
    <t>戚建波</t>
  </si>
  <si>
    <t>刘航潮</t>
  </si>
  <si>
    <t>李素华</t>
  </si>
  <si>
    <t>蒋光清</t>
  </si>
  <si>
    <t>刘玉祝</t>
  </si>
  <si>
    <t>蒋秋云</t>
  </si>
  <si>
    <t>唐冬英</t>
  </si>
  <si>
    <t>郑曼丽</t>
  </si>
  <si>
    <t>唐艳林</t>
  </si>
  <si>
    <t>401</t>
  </si>
  <si>
    <t>李杰</t>
  </si>
  <si>
    <t>402</t>
  </si>
  <si>
    <t>蒋弟忠</t>
  </si>
  <si>
    <t>郑飞华</t>
  </si>
  <si>
    <t>没住</t>
  </si>
  <si>
    <t>刘静文</t>
  </si>
  <si>
    <t>朱梅初</t>
  </si>
  <si>
    <t>欧阳光</t>
  </si>
  <si>
    <t>易南蔷</t>
  </si>
  <si>
    <t>易国里</t>
  </si>
  <si>
    <t>高志军</t>
  </si>
  <si>
    <t>李鹏</t>
  </si>
  <si>
    <t>501</t>
  </si>
  <si>
    <t>林红</t>
  </si>
  <si>
    <t>502</t>
  </si>
  <si>
    <t>陈秋刚</t>
  </si>
  <si>
    <t>雷志成</t>
  </si>
  <si>
    <t>李冬元</t>
  </si>
  <si>
    <t>李浩然</t>
  </si>
  <si>
    <t>长期没住</t>
  </si>
  <si>
    <t>陈胜勇</t>
  </si>
  <si>
    <t>伍三妹</t>
  </si>
  <si>
    <t>何祖佳</t>
  </si>
  <si>
    <t>戚建军</t>
  </si>
  <si>
    <t>601</t>
  </si>
  <si>
    <t>唐三英</t>
  </si>
  <si>
    <t>602</t>
  </si>
  <si>
    <t>刘金凤</t>
  </si>
  <si>
    <t>唐淑华</t>
  </si>
  <si>
    <t>潘翠云</t>
  </si>
  <si>
    <t>周先智</t>
  </si>
  <si>
    <t>李晓梅</t>
  </si>
  <si>
    <t>封解红</t>
  </si>
  <si>
    <t>何月光</t>
  </si>
  <si>
    <t>胡安宏</t>
  </si>
  <si>
    <t>王敬椅</t>
  </si>
  <si>
    <t>701</t>
  </si>
  <si>
    <t>刘晓兰</t>
  </si>
  <si>
    <t>702</t>
  </si>
  <si>
    <t>韩立路</t>
  </si>
  <si>
    <t>苏盛柱</t>
  </si>
  <si>
    <t>刘诗琼</t>
  </si>
  <si>
    <t>王朝生</t>
  </si>
  <si>
    <t>唐满清</t>
  </si>
  <si>
    <t>蓝惠武</t>
  </si>
  <si>
    <t>郑冬红</t>
  </si>
  <si>
    <t>肖古月</t>
  </si>
  <si>
    <t>801</t>
  </si>
  <si>
    <t>郑松清</t>
  </si>
  <si>
    <t>802</t>
  </si>
  <si>
    <t>蒋先华</t>
  </si>
  <si>
    <t>唐晓敏</t>
  </si>
  <si>
    <t>谢定芝</t>
  </si>
  <si>
    <t>何承基</t>
  </si>
  <si>
    <t>姜邦晔</t>
  </si>
  <si>
    <t>伍绍思</t>
  </si>
  <si>
    <t>李明生</t>
  </si>
  <si>
    <t>夏佳华</t>
  </si>
  <si>
    <t>901</t>
  </si>
  <si>
    <t>陈立俭</t>
  </si>
  <si>
    <t>902</t>
  </si>
  <si>
    <t>唐贤明</t>
  </si>
  <si>
    <t>唐拯群</t>
  </si>
  <si>
    <t>李春柏</t>
  </si>
  <si>
    <t>杨定姣</t>
  </si>
  <si>
    <t>冯丽</t>
  </si>
  <si>
    <t>唐陶富</t>
  </si>
  <si>
    <t>袁子能</t>
  </si>
  <si>
    <t>桂重阳</t>
  </si>
  <si>
    <t>阳光</t>
  </si>
  <si>
    <t>合计</t>
  </si>
  <si>
    <t>单位：度吨元</t>
  </si>
  <si>
    <t>房  号</t>
  </si>
  <si>
    <t>姓  名</t>
  </si>
  <si>
    <r>
      <t xml:space="preserve">上 </t>
    </r>
    <r>
      <rPr>
        <sz val="12"/>
        <rFont val="宋体"/>
        <family val="0"/>
      </rPr>
      <t xml:space="preserve">   次</t>
    </r>
  </si>
  <si>
    <t>实    际</t>
  </si>
  <si>
    <t>金    额</t>
  </si>
  <si>
    <t>备注</t>
  </si>
  <si>
    <t>电表数</t>
  </si>
  <si>
    <t>水表数</t>
  </si>
  <si>
    <t>电</t>
  </si>
  <si>
    <t>水</t>
  </si>
  <si>
    <t>1001</t>
  </si>
  <si>
    <t>唐守勇</t>
  </si>
  <si>
    <t>2人</t>
  </si>
  <si>
    <t>1002</t>
  </si>
  <si>
    <t>赵凌峰</t>
  </si>
  <si>
    <t>没住</t>
  </si>
  <si>
    <t>唐仁斌</t>
  </si>
  <si>
    <t>1人</t>
  </si>
  <si>
    <t>彭秀枝</t>
  </si>
  <si>
    <t>黄富生</t>
  </si>
  <si>
    <t>刘伏莲</t>
  </si>
  <si>
    <t>姜海</t>
  </si>
  <si>
    <t>欧贤珍</t>
  </si>
  <si>
    <t>李祖祥</t>
  </si>
  <si>
    <t>罗小玲</t>
  </si>
  <si>
    <t>1101</t>
  </si>
  <si>
    <t>刘桂清</t>
  </si>
  <si>
    <t>1102</t>
  </si>
  <si>
    <t>凌国华</t>
  </si>
  <si>
    <t>唐时秀</t>
  </si>
  <si>
    <t>肖文琳</t>
  </si>
  <si>
    <t>陈峦寿</t>
  </si>
  <si>
    <t>郭成友</t>
  </si>
  <si>
    <t>唐秀芳</t>
  </si>
  <si>
    <t>尹维荣</t>
  </si>
  <si>
    <t>廖建伟</t>
  </si>
  <si>
    <t>1201</t>
  </si>
  <si>
    <t>蒋植梁</t>
  </si>
  <si>
    <t>1202</t>
  </si>
  <si>
    <t>齐凤云</t>
  </si>
  <si>
    <t>龚金元</t>
  </si>
  <si>
    <t>胡宇琳</t>
  </si>
  <si>
    <t>未住</t>
  </si>
  <si>
    <t>张秀英</t>
  </si>
  <si>
    <t>3人</t>
  </si>
  <si>
    <t>汤怀宇</t>
  </si>
  <si>
    <t>刘四芬</t>
  </si>
  <si>
    <t>张光主</t>
  </si>
  <si>
    <t>李永献</t>
  </si>
  <si>
    <t>1301</t>
  </si>
  <si>
    <t>李成舰</t>
  </si>
  <si>
    <t>1302</t>
  </si>
  <si>
    <t>胡钟仁</t>
  </si>
  <si>
    <t>梁澜光</t>
  </si>
  <si>
    <t>沈爱梅</t>
  </si>
  <si>
    <t>孟峥嵘</t>
  </si>
  <si>
    <t>唐明霞</t>
  </si>
  <si>
    <t>付光慧</t>
  </si>
  <si>
    <t>蒋爱民</t>
  </si>
  <si>
    <t>王文军</t>
  </si>
  <si>
    <t>陪读</t>
  </si>
  <si>
    <t>1401</t>
  </si>
  <si>
    <t>胡晓军</t>
  </si>
  <si>
    <t>1402</t>
  </si>
  <si>
    <t>陈润花</t>
  </si>
  <si>
    <t>陈耀声</t>
  </si>
  <si>
    <t>陈冬春</t>
  </si>
  <si>
    <t>刘绍黎</t>
  </si>
  <si>
    <t>廖梦雄</t>
  </si>
  <si>
    <t>1407</t>
  </si>
  <si>
    <t>杨成德</t>
  </si>
  <si>
    <t>徐佐才</t>
  </si>
  <si>
    <t>廖伟华</t>
  </si>
  <si>
    <t>程红光</t>
  </si>
  <si>
    <t>1501</t>
  </si>
  <si>
    <t>张如铁</t>
  </si>
  <si>
    <t>1502</t>
  </si>
  <si>
    <t>张翎</t>
  </si>
  <si>
    <t>王为</t>
  </si>
  <si>
    <t>李绍娥</t>
  </si>
  <si>
    <t>黄祥国</t>
  </si>
  <si>
    <t>蒋雪玉</t>
  </si>
  <si>
    <t>王萍</t>
  </si>
  <si>
    <t>朱忠明</t>
  </si>
  <si>
    <t>凌峰</t>
  </si>
  <si>
    <t>李凌春</t>
  </si>
  <si>
    <t>1601</t>
  </si>
  <si>
    <t>蒋素珍</t>
  </si>
  <si>
    <t>1602</t>
  </si>
  <si>
    <t>潘韩林</t>
  </si>
  <si>
    <t>彭金华</t>
  </si>
  <si>
    <t>吴万清</t>
  </si>
  <si>
    <t>王永生</t>
  </si>
  <si>
    <t>柯贞光</t>
  </si>
  <si>
    <t>彭昌盛</t>
  </si>
  <si>
    <t>盘英瑛</t>
  </si>
  <si>
    <t>吴慧云</t>
  </si>
  <si>
    <t>上门收费</t>
  </si>
  <si>
    <t>1701</t>
  </si>
  <si>
    <t>胡斌</t>
  </si>
  <si>
    <t>1702</t>
  </si>
  <si>
    <t>金湘红</t>
  </si>
  <si>
    <t>彭律成</t>
  </si>
  <si>
    <t>陶丽云</t>
  </si>
  <si>
    <t>蒋志梅</t>
  </si>
  <si>
    <t>杨红霞</t>
  </si>
  <si>
    <t>彭晓铜</t>
  </si>
  <si>
    <t>肖新丽</t>
  </si>
  <si>
    <t>蒋竞杭</t>
  </si>
  <si>
    <t>彭鹏</t>
  </si>
  <si>
    <t>永州职业技术学院医学部职工住宅用水电数与金额登记表</t>
  </si>
  <si>
    <t>1801</t>
  </si>
  <si>
    <t>曾勇</t>
  </si>
  <si>
    <t>1802</t>
  </si>
  <si>
    <t>周全秀</t>
  </si>
  <si>
    <t>刘国平</t>
  </si>
  <si>
    <t>王玲</t>
  </si>
  <si>
    <t>刘美红</t>
  </si>
  <si>
    <t>潘以纯</t>
  </si>
  <si>
    <t>刘丽妍</t>
  </si>
  <si>
    <t>陈基善</t>
  </si>
  <si>
    <t>孟火娟</t>
  </si>
  <si>
    <t>李鹏</t>
  </si>
  <si>
    <t>1901</t>
  </si>
  <si>
    <t>欧阳平中</t>
  </si>
  <si>
    <t>1902</t>
  </si>
  <si>
    <t>邓杰</t>
  </si>
  <si>
    <t>李衡山</t>
  </si>
  <si>
    <t>张成忠</t>
  </si>
  <si>
    <t>李世胜</t>
  </si>
  <si>
    <t>潘富林</t>
  </si>
  <si>
    <t>高文胜</t>
  </si>
  <si>
    <t>白能云</t>
  </si>
  <si>
    <t>唐夏林</t>
  </si>
  <si>
    <t>邓仕斌</t>
  </si>
  <si>
    <t xml:space="preserve">    第     页</t>
  </si>
  <si>
    <t>2001</t>
  </si>
  <si>
    <t>凌春滨</t>
  </si>
  <si>
    <t>2002</t>
  </si>
  <si>
    <t>郑登秀</t>
  </si>
  <si>
    <t>陈一凡</t>
  </si>
  <si>
    <t>葵旭</t>
  </si>
  <si>
    <t>夏玉峰</t>
  </si>
  <si>
    <t>欧光殊</t>
  </si>
  <si>
    <t>魏平峰</t>
  </si>
  <si>
    <t>唐世章</t>
  </si>
  <si>
    <t>刘晓兰</t>
  </si>
  <si>
    <t>李贝晶</t>
  </si>
  <si>
    <t>2101</t>
  </si>
  <si>
    <t>彭军</t>
  </si>
  <si>
    <t>2102</t>
  </si>
  <si>
    <t>张珍秀</t>
  </si>
  <si>
    <t>郑仕春</t>
  </si>
  <si>
    <t>陈秋云</t>
  </si>
  <si>
    <t>冯惠先</t>
  </si>
  <si>
    <t>杨春英</t>
  </si>
  <si>
    <t>候敏</t>
  </si>
  <si>
    <t>杨萍</t>
  </si>
  <si>
    <t>朱崎</t>
  </si>
  <si>
    <t>2201</t>
  </si>
  <si>
    <t>罗四维</t>
  </si>
  <si>
    <t>2202</t>
  </si>
  <si>
    <t>李贵英</t>
  </si>
  <si>
    <t>申永祥</t>
  </si>
  <si>
    <t>唐建华</t>
  </si>
  <si>
    <t>郑雪英</t>
  </si>
  <si>
    <t>刘力华</t>
  </si>
  <si>
    <t>韩利军</t>
  </si>
  <si>
    <t>陈友元</t>
  </si>
  <si>
    <t>邓剑霞</t>
  </si>
  <si>
    <t>总计</t>
  </si>
  <si>
    <r>
      <t>单位：度吨元                                   201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 年 7月 — 12月</t>
    </r>
  </si>
  <si>
    <t>蒋艮娥</t>
  </si>
  <si>
    <r>
      <t>2</t>
    </r>
    <r>
      <rPr>
        <sz val="12"/>
        <rFont val="宋体"/>
        <family val="0"/>
      </rPr>
      <t>017.6.20由姜红国改</t>
    </r>
  </si>
  <si>
    <t>王颛</t>
  </si>
  <si>
    <t>2017.9.29由李全保改王颛</t>
  </si>
  <si>
    <t>2017.9.29由余国满改袁明豪</t>
  </si>
  <si>
    <t>2人</t>
  </si>
  <si>
    <t>1人</t>
  </si>
  <si>
    <t>408</t>
  </si>
  <si>
    <t>唐华</t>
  </si>
  <si>
    <r>
      <t>3</t>
    </r>
    <r>
      <rPr>
        <sz val="12"/>
        <rFont val="宋体"/>
        <family val="0"/>
      </rPr>
      <t>2</t>
    </r>
    <r>
      <rPr>
        <sz val="12"/>
        <rFont val="宋体"/>
        <family val="0"/>
      </rPr>
      <t>8</t>
    </r>
  </si>
  <si>
    <t>钱华宁</t>
  </si>
  <si>
    <r>
      <t>1</t>
    </r>
    <r>
      <rPr>
        <sz val="12"/>
        <rFont val="宋体"/>
        <family val="0"/>
      </rPr>
      <t>375/929</t>
    </r>
  </si>
  <si>
    <t>孙玉元</t>
  </si>
  <si>
    <t>过万</t>
  </si>
  <si>
    <r>
      <t>1</t>
    </r>
    <r>
      <rPr>
        <sz val="12"/>
        <rFont val="宋体"/>
        <family val="0"/>
      </rPr>
      <t>95/38</t>
    </r>
  </si>
  <si>
    <r>
      <t>2</t>
    </r>
    <r>
      <rPr>
        <sz val="12"/>
        <rFont val="宋体"/>
        <family val="0"/>
      </rPr>
      <t>07/265</t>
    </r>
  </si>
  <si>
    <t>杨球旺</t>
  </si>
  <si>
    <t>9628/106</t>
  </si>
  <si>
    <t>尹佳</t>
  </si>
  <si>
    <t>已交费</t>
  </si>
  <si>
    <t>袁明豪</t>
  </si>
  <si>
    <t>63/2021</t>
  </si>
  <si>
    <t>刘华祥</t>
  </si>
  <si>
    <r>
      <t>2</t>
    </r>
    <r>
      <rPr>
        <sz val="12"/>
        <rFont val="宋体"/>
        <family val="0"/>
      </rPr>
      <t>017.6-12月由阳光改陈鑫星的户名</t>
    </r>
  </si>
  <si>
    <r>
      <t>3</t>
    </r>
    <r>
      <rPr>
        <sz val="12"/>
        <rFont val="宋体"/>
        <family val="0"/>
      </rPr>
      <t>831/2724</t>
    </r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</si>
  <si>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</t>
    </r>
    <r>
      <rPr>
        <sz val="12"/>
        <rFont val="宋体"/>
        <family val="0"/>
      </rPr>
      <t>6</t>
    </r>
    <r>
      <rPr>
        <sz val="12"/>
        <rFont val="宋体"/>
        <family val="0"/>
      </rPr>
      <t>月无原始抄表数的住户，其实际用水量均按学院统一标准：3吨/人·月计扣，水2.86元/吨，电0.589元/度。</t>
    </r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</si>
  <si>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</t>
    </r>
    <r>
      <rPr>
        <sz val="12"/>
        <rFont val="宋体"/>
        <family val="0"/>
      </rPr>
      <t>7</t>
    </r>
    <r>
      <rPr>
        <sz val="12"/>
        <rFont val="宋体"/>
        <family val="0"/>
      </rPr>
      <t>月-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</si>
  <si>
    <t>2017年6月无原始抄表数的住户，其实际用水量均按学院统一标准：3吨/人·月计扣，水2.86元/吨，电0.589元/度。</t>
  </si>
  <si>
    <t>2017年6月无原始抄表数的住户，其实际用水量均按学院统一标准：3吨/人·月计扣，水2.86元/吨，电0.589元/度。</t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</si>
  <si>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</t>
    </r>
    <r>
      <rPr>
        <sz val="12"/>
        <rFont val="宋体"/>
        <family val="0"/>
      </rPr>
      <t>6</t>
    </r>
    <r>
      <rPr>
        <sz val="12"/>
        <rFont val="宋体"/>
        <family val="0"/>
      </rPr>
      <t>月无原始抄表数的住户，其实际用水量均按学院统一标准：3吨/人·月计扣，水2.86/吨，电0.589元/度。</t>
    </r>
  </si>
  <si>
    <t>2017年6月无原始抄表数的住户，其实际用水量均按学院统一标准：3吨/人·月计扣，水2.86/吨，电0.589元/度。</t>
  </si>
  <si>
    <r>
      <t>单位：度吨元                                   201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年 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月 — 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</si>
  <si>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</t>
    </r>
    <r>
      <rPr>
        <sz val="12"/>
        <rFont val="宋体"/>
        <family val="0"/>
      </rPr>
      <t>6</t>
    </r>
    <r>
      <rPr>
        <sz val="12"/>
        <rFont val="宋体"/>
        <family val="0"/>
      </rPr>
      <t>月无原始抄表数的住户，其实际用水量均按学院统一标准：3吨/人·月计扣，水费2.86元/吨，电费0.589元/度。</t>
    </r>
  </si>
  <si>
    <r>
      <t>2017年</t>
    </r>
    <r>
      <rPr>
        <sz val="12"/>
        <rFont val="宋体"/>
        <family val="0"/>
      </rPr>
      <t>6</t>
    </r>
    <r>
      <rPr>
        <sz val="12"/>
        <rFont val="宋体"/>
        <family val="0"/>
      </rPr>
      <t>月无原始抄表数的住户，其实际用水量均按学院统一标准：3吨/人·月计扣，水费2.86元/吨，电费0.589元/度。</t>
    </r>
  </si>
  <si>
    <t>单位：度吨元                                   2017 年7月 — 12月</t>
  </si>
  <si>
    <t>2017年6月无原始抄表数的住户，其实际用水量均按学院统一标准：3吨/人·月计扣，水费（2.9）元/吨，电费（0.6）元/度。</t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</si>
  <si>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</t>
    </r>
    <r>
      <rPr>
        <sz val="12"/>
        <rFont val="宋体"/>
        <family val="0"/>
      </rPr>
      <t>6</t>
    </r>
    <r>
      <rPr>
        <sz val="12"/>
        <rFont val="宋体"/>
        <family val="0"/>
      </rPr>
      <t>月无原始抄表数的住户，其实际用水量均按学院统一标准：3吨/人·月计扣，水费（2.9）元/吨，电费（0.6）元/度。</t>
    </r>
  </si>
  <si>
    <r>
      <t>单位：度吨元                                   201</t>
    </r>
    <r>
      <rPr>
        <sz val="12"/>
        <rFont val="宋体"/>
        <family val="0"/>
      </rPr>
      <t>7</t>
    </r>
    <r>
      <rPr>
        <sz val="12"/>
        <rFont val="宋体"/>
        <family val="0"/>
      </rPr>
      <t>年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 月 —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</si>
  <si>
    <t>2017年6月无原始抄表数的住户，其实际用水量均按学院统一标准：3吨/人·月计扣，水费2.86元/吨，电费0.589元/度。</t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</si>
  <si>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</t>
    </r>
    <r>
      <rPr>
        <sz val="12"/>
        <rFont val="宋体"/>
        <family val="0"/>
      </rPr>
      <t>7</t>
    </r>
    <r>
      <rPr>
        <sz val="12"/>
        <rFont val="宋体"/>
        <family val="0"/>
      </rPr>
      <t>月-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</si>
  <si>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</t>
    </r>
    <r>
      <rPr>
        <sz val="12"/>
        <rFont val="宋体"/>
        <family val="0"/>
      </rPr>
      <t>6</t>
    </r>
    <r>
      <rPr>
        <sz val="12"/>
        <rFont val="宋体"/>
        <family val="0"/>
      </rPr>
      <t>月无原始抄表数的住户，其实际用水量均按学院统一标准：3吨/人·月计扣，水2.</t>
    </r>
    <r>
      <rPr>
        <sz val="12"/>
        <rFont val="宋体"/>
        <family val="0"/>
      </rPr>
      <t>86</t>
    </r>
    <r>
      <rPr>
        <sz val="12"/>
        <rFont val="宋体"/>
        <family val="0"/>
      </rPr>
      <t>元/吨，电0.589元/度。</t>
    </r>
  </si>
  <si>
    <t>1人</t>
  </si>
  <si>
    <t>潘细如</t>
  </si>
  <si>
    <r>
      <t>2</t>
    </r>
    <r>
      <rPr>
        <sz val="12"/>
        <rFont val="宋体"/>
        <family val="0"/>
      </rPr>
      <t>018.1.17由陈昌才改为潘细如</t>
    </r>
  </si>
  <si>
    <t>2018.1.17由段家清改段小明</t>
  </si>
  <si>
    <t>段小明</t>
  </si>
  <si>
    <t>760/6</t>
  </si>
  <si>
    <t>771/7</t>
  </si>
  <si>
    <t>未住</t>
  </si>
  <si>
    <r>
      <t>3</t>
    </r>
    <r>
      <rPr>
        <sz val="12"/>
        <rFont val="宋体"/>
        <family val="0"/>
      </rPr>
      <t>30</t>
    </r>
  </si>
  <si>
    <t>3人</t>
  </si>
  <si>
    <t>4人</t>
  </si>
  <si>
    <t>水表数</t>
  </si>
  <si>
    <r>
      <t>3</t>
    </r>
    <r>
      <rPr>
        <sz val="12"/>
        <rFont val="宋体"/>
        <family val="0"/>
      </rPr>
      <t>6</t>
    </r>
  </si>
  <si>
    <r>
      <t>1</t>
    </r>
    <r>
      <rPr>
        <sz val="12"/>
        <rFont val="宋体"/>
        <family val="0"/>
      </rPr>
      <t>8</t>
    </r>
  </si>
  <si>
    <t>0</t>
  </si>
  <si>
    <r>
      <t>3</t>
    </r>
    <r>
      <rPr>
        <sz val="12"/>
        <rFont val="宋体"/>
        <family val="0"/>
      </rPr>
      <t>6</t>
    </r>
  </si>
  <si>
    <r>
      <t>1</t>
    </r>
    <r>
      <rPr>
        <sz val="12"/>
        <rFont val="宋体"/>
        <family val="0"/>
      </rPr>
      <t>8</t>
    </r>
  </si>
  <si>
    <t>0</t>
  </si>
  <si>
    <t>新表</t>
  </si>
  <si>
    <t>换表</t>
  </si>
  <si>
    <r>
      <t>5</t>
    </r>
    <r>
      <rPr>
        <sz val="12"/>
        <rFont val="宋体"/>
        <family val="0"/>
      </rPr>
      <t>4</t>
    </r>
  </si>
  <si>
    <t>36</t>
  </si>
  <si>
    <r>
      <t>3</t>
    </r>
    <r>
      <rPr>
        <sz val="12"/>
        <rFont val="宋体"/>
        <family val="0"/>
      </rPr>
      <t>6</t>
    </r>
  </si>
  <si>
    <r>
      <t>5</t>
    </r>
    <r>
      <rPr>
        <sz val="12"/>
        <rFont val="宋体"/>
        <family val="0"/>
      </rPr>
      <t>4</t>
    </r>
  </si>
  <si>
    <t>0</t>
  </si>
  <si>
    <r>
      <t>1</t>
    </r>
    <r>
      <rPr>
        <sz val="12"/>
        <rFont val="宋体"/>
        <family val="0"/>
      </rPr>
      <t>8</t>
    </r>
  </si>
  <si>
    <r>
      <t>3</t>
    </r>
    <r>
      <rPr>
        <sz val="12"/>
        <rFont val="宋体"/>
        <family val="0"/>
      </rPr>
      <t>6</t>
    </r>
  </si>
  <si>
    <r>
      <t>1</t>
    </r>
    <r>
      <rPr>
        <sz val="12"/>
        <rFont val="宋体"/>
        <family val="0"/>
      </rPr>
      <t>450/381</t>
    </r>
  </si>
  <si>
    <r>
      <t>2</t>
    </r>
    <r>
      <rPr>
        <sz val="12"/>
        <rFont val="宋体"/>
        <family val="0"/>
      </rPr>
      <t>612/507</t>
    </r>
  </si>
  <si>
    <r>
      <t>4</t>
    </r>
    <r>
      <rPr>
        <sz val="12"/>
        <rFont val="宋体"/>
        <family val="0"/>
      </rPr>
      <t>73/6216</t>
    </r>
  </si>
  <si>
    <t>龙其玲</t>
  </si>
  <si>
    <t>卿永</t>
  </si>
  <si>
    <t>陈士龙</t>
  </si>
  <si>
    <r>
      <t>1</t>
    </r>
    <r>
      <rPr>
        <sz val="12"/>
        <rFont val="宋体"/>
        <family val="0"/>
      </rPr>
      <t>318/1219</t>
    </r>
  </si>
  <si>
    <t>许必跃（妻）</t>
  </si>
  <si>
    <t>蒋基权（妻）</t>
  </si>
  <si>
    <t>匡兴淮（妻）</t>
  </si>
  <si>
    <t>周秀沐（妻）</t>
  </si>
  <si>
    <t>彭武生（妻）</t>
  </si>
  <si>
    <t>周豪（妻）</t>
  </si>
  <si>
    <r>
      <t>2</t>
    </r>
    <r>
      <rPr>
        <sz val="12"/>
        <rFont val="宋体"/>
        <family val="0"/>
      </rPr>
      <t>91/1001</t>
    </r>
  </si>
  <si>
    <r>
      <t>7</t>
    </r>
    <r>
      <rPr>
        <sz val="12"/>
        <rFont val="宋体"/>
        <family val="0"/>
      </rPr>
      <t>2/2088</t>
    </r>
  </si>
  <si>
    <r>
      <t>8</t>
    </r>
    <r>
      <rPr>
        <sz val="12"/>
        <rFont val="宋体"/>
        <family val="0"/>
      </rPr>
      <t>75/1519</t>
    </r>
  </si>
  <si>
    <r>
      <t>2</t>
    </r>
    <r>
      <rPr>
        <sz val="12"/>
        <rFont val="宋体"/>
        <family val="0"/>
      </rPr>
      <t>24/1225</t>
    </r>
  </si>
  <si>
    <r>
      <t>1</t>
    </r>
    <r>
      <rPr>
        <sz val="12"/>
        <rFont val="宋体"/>
        <family val="0"/>
      </rPr>
      <t>727/231</t>
    </r>
  </si>
  <si>
    <t>农场新12户用水用电数</t>
  </si>
  <si>
    <t>序号</t>
  </si>
  <si>
    <t>姓名</t>
  </si>
  <si>
    <t>上次</t>
  </si>
  <si>
    <t>现查</t>
  </si>
  <si>
    <t>实际</t>
  </si>
  <si>
    <t>金额</t>
  </si>
  <si>
    <t>电底数</t>
  </si>
  <si>
    <t>水底数</t>
  </si>
  <si>
    <t>现查电</t>
  </si>
  <si>
    <t>现查水</t>
  </si>
  <si>
    <t>东1</t>
  </si>
  <si>
    <t>熊小玉</t>
  </si>
  <si>
    <t>2017年6月无原始抄表数的住户，其实际用水量均按学院统一标准：3吨/人·月计扣，水费2.86元/吨，电费 0.589元/度。</t>
  </si>
  <si>
    <t>西1</t>
  </si>
  <si>
    <t>席光保</t>
  </si>
  <si>
    <t>2017.10.18由陈元红改席光保</t>
  </si>
  <si>
    <t>东2</t>
  </si>
  <si>
    <t>陈善元</t>
  </si>
  <si>
    <t>西2</t>
  </si>
  <si>
    <t>陈元红</t>
  </si>
  <si>
    <t>东3</t>
  </si>
  <si>
    <t>陈月凤</t>
  </si>
  <si>
    <t>西3</t>
  </si>
  <si>
    <t>唐连英</t>
  </si>
  <si>
    <t>东4</t>
  </si>
  <si>
    <t>雷宜国</t>
  </si>
  <si>
    <t>西4</t>
  </si>
  <si>
    <t>周宏翠</t>
  </si>
  <si>
    <t>东5</t>
  </si>
  <si>
    <t>陈元玲</t>
  </si>
  <si>
    <t>西5</t>
  </si>
  <si>
    <t>何政</t>
  </si>
  <si>
    <t>东6</t>
  </si>
  <si>
    <t>9/225</t>
  </si>
  <si>
    <t>13/280</t>
  </si>
  <si>
    <t>西6</t>
  </si>
  <si>
    <t>何义</t>
  </si>
  <si>
    <t>9/029</t>
  </si>
  <si>
    <t>16/41</t>
  </si>
  <si>
    <t xml:space="preserve">                                   </t>
  </si>
  <si>
    <t>2016.10.11多扣截止到2017.7-12月197.39元还剩274.92元未扣完</t>
  </si>
  <si>
    <t>补多扣的钱</t>
  </si>
  <si>
    <r>
      <t>2</t>
    </r>
    <r>
      <rPr>
        <sz val="12"/>
        <rFont val="宋体"/>
        <family val="0"/>
      </rPr>
      <t>018.3.19已缴</t>
    </r>
  </si>
  <si>
    <t>5082/18596</t>
  </si>
  <si>
    <t>3899/10113</t>
  </si>
  <si>
    <t>5763/1248</t>
  </si>
  <si>
    <t>7422/5226</t>
  </si>
  <si>
    <t>4850/17722</t>
  </si>
  <si>
    <t>3187/9652</t>
  </si>
  <si>
    <t>4799/6180</t>
  </si>
  <si>
    <t>6260/4626</t>
  </si>
  <si>
    <t>2871/6742</t>
  </si>
  <si>
    <t>7699/37490</t>
  </si>
  <si>
    <t>2078/3396</t>
  </si>
  <si>
    <t>7387/8832</t>
  </si>
  <si>
    <t>9748/58</t>
  </si>
  <si>
    <t>8365/1962</t>
  </si>
  <si>
    <t>1168/2750</t>
  </si>
  <si>
    <t>2669/6187</t>
  </si>
  <si>
    <t>6706/35920</t>
  </si>
  <si>
    <t>1836/2002</t>
  </si>
  <si>
    <t>7231/8106</t>
  </si>
  <si>
    <t>9506/9346</t>
  </si>
  <si>
    <t>6854/1632</t>
  </si>
  <si>
    <t>981/2100</t>
  </si>
  <si>
    <r>
      <t>2</t>
    </r>
    <r>
      <rPr>
        <sz val="12"/>
        <rFont val="宋体"/>
        <family val="0"/>
      </rPr>
      <t>49/960</t>
    </r>
  </si>
  <si>
    <r>
      <t>8</t>
    </r>
    <r>
      <rPr>
        <sz val="12"/>
        <rFont val="宋体"/>
        <family val="0"/>
      </rPr>
      <t>57/1482</t>
    </r>
  </si>
  <si>
    <r>
      <t>2</t>
    </r>
    <r>
      <rPr>
        <sz val="12"/>
        <rFont val="宋体"/>
        <family val="0"/>
      </rPr>
      <t>23/1205</t>
    </r>
  </si>
  <si>
    <r>
      <t>1</t>
    </r>
    <r>
      <rPr>
        <sz val="12"/>
        <rFont val="宋体"/>
        <family val="0"/>
      </rPr>
      <t>721/215</t>
    </r>
  </si>
  <si>
    <r>
      <t>1</t>
    </r>
    <r>
      <rPr>
        <sz val="12"/>
        <rFont val="宋体"/>
        <family val="0"/>
      </rPr>
      <t>414/366</t>
    </r>
  </si>
  <si>
    <r>
      <t>2</t>
    </r>
    <r>
      <rPr>
        <sz val="12"/>
        <rFont val="宋体"/>
        <family val="0"/>
      </rPr>
      <t>594/471</t>
    </r>
  </si>
  <si>
    <r>
      <t>4</t>
    </r>
    <r>
      <rPr>
        <sz val="12"/>
        <rFont val="宋体"/>
        <family val="0"/>
      </rPr>
      <t>37/1032</t>
    </r>
  </si>
  <si>
    <r>
      <t>1</t>
    </r>
    <r>
      <rPr>
        <sz val="12"/>
        <rFont val="宋体"/>
        <family val="0"/>
      </rPr>
      <t>238/1078</t>
    </r>
  </si>
  <si>
    <r>
      <t>旧表数有1</t>
    </r>
    <r>
      <rPr>
        <sz val="12"/>
        <rFont val="宋体"/>
        <family val="0"/>
      </rPr>
      <t>37度电</t>
    </r>
  </si>
  <si>
    <t>6</t>
  </si>
  <si>
    <t>表坏按去年扣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</si>
</sst>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_);[Red]\(0.0\)"/>
    <numFmt numFmtId="190" formatCode="0.00_ "/>
    <numFmt numFmtId="191" formatCode="0.00_);[Red]\(0.00\)"/>
    <numFmt numFmtId="192" formatCode="0_);[Red]\(0\)"/>
    <numFmt numFmtId="193" formatCode="0_ "/>
  </numFmts>
  <fonts count="37">
    <font>
      <sz val="12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sz val="2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8"/>
      <name val="宋体"/>
      <family val="0"/>
    </font>
    <font>
      <sz val="13"/>
      <name val="宋体"/>
      <family val="0"/>
    </font>
    <font>
      <sz val="11"/>
      <name val="黑体"/>
      <family val="3"/>
    </font>
    <font>
      <b/>
      <sz val="16"/>
      <name val="黑体"/>
      <family val="3"/>
    </font>
    <font>
      <b/>
      <sz val="12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4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16" borderId="8" applyNumberFormat="0" applyAlignment="0" applyProtection="0"/>
    <xf numFmtId="0" fontId="32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91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91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91" fontId="0" fillId="0" borderId="0" xfId="0" applyNumberFormat="1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91" fontId="0" fillId="0" borderId="10" xfId="0" applyNumberFormat="1" applyFont="1" applyFill="1" applyBorder="1" applyAlignment="1">
      <alignment vertical="center"/>
    </xf>
    <xf numFmtId="191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shrinkToFit="1"/>
    </xf>
    <xf numFmtId="191" fontId="0" fillId="0" borderId="10" xfId="0" applyNumberFormat="1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91" fontId="0" fillId="0" borderId="0" xfId="0" applyNumberFormat="1" applyFont="1" applyFill="1" applyAlignment="1">
      <alignment horizontal="center" vertical="center"/>
    </xf>
    <xf numFmtId="191" fontId="14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92" fontId="0" fillId="0" borderId="14" xfId="0" applyNumberFormat="1" applyFont="1" applyFill="1" applyBorder="1" applyAlignment="1">
      <alignment horizontal="center" vertical="center"/>
    </xf>
    <xf numFmtId="192" fontId="0" fillId="0" borderId="14" xfId="0" applyNumberFormat="1" applyFont="1" applyFill="1" applyBorder="1" applyAlignment="1">
      <alignment vertical="center" shrinkToFit="1"/>
    </xf>
    <xf numFmtId="192" fontId="7" fillId="0" borderId="10" xfId="0" applyNumberFormat="1" applyFont="1" applyFill="1" applyBorder="1" applyAlignment="1">
      <alignment horizontal="center" vertical="center"/>
    </xf>
    <xf numFmtId="192" fontId="0" fillId="0" borderId="14" xfId="0" applyNumberFormat="1" applyFont="1" applyFill="1" applyBorder="1" applyAlignment="1">
      <alignment horizontal="center" vertical="center" shrinkToFit="1"/>
    </xf>
    <xf numFmtId="192" fontId="0" fillId="0" borderId="10" xfId="0" applyNumberFormat="1" applyFont="1" applyFill="1" applyBorder="1" applyAlignment="1">
      <alignment horizontal="center" vertical="center"/>
    </xf>
    <xf numFmtId="192" fontId="7" fillId="0" borderId="10" xfId="0" applyNumberFormat="1" applyFont="1" applyFill="1" applyBorder="1" applyAlignment="1">
      <alignment horizontal="right" vertical="center" shrinkToFit="1"/>
    </xf>
    <xf numFmtId="192" fontId="0" fillId="0" borderId="0" xfId="0" applyNumberFormat="1" applyFont="1" applyFill="1" applyAlignment="1">
      <alignment vertical="center"/>
    </xf>
    <xf numFmtId="192" fontId="0" fillId="0" borderId="10" xfId="0" applyNumberFormat="1" applyFont="1" applyFill="1" applyBorder="1" applyAlignment="1">
      <alignment horizontal="center" vertical="center" shrinkToFit="1"/>
    </xf>
    <xf numFmtId="192" fontId="0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92" fontId="0" fillId="0" borderId="10" xfId="0" applyNumberFormat="1" applyFont="1" applyFill="1" applyBorder="1" applyAlignment="1">
      <alignment vertical="center" shrinkToFit="1"/>
    </xf>
    <xf numFmtId="0" fontId="16" fillId="0" borderId="0" xfId="0" applyFont="1" applyFill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91" fontId="0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191" fontId="0" fillId="0" borderId="12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91" fontId="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191" fontId="0" fillId="0" borderId="10" xfId="0" applyNumberFormat="1" applyFont="1" applyFill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15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92" fontId="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91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191" fontId="0" fillId="0" borderId="0" xfId="0" applyNumberFormat="1" applyFont="1" applyFill="1" applyAlignment="1">
      <alignment vertical="center"/>
    </xf>
    <xf numFmtId="192" fontId="7" fillId="0" borderId="14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center" vertical="center" shrinkToFit="1"/>
    </xf>
    <xf numFmtId="192" fontId="0" fillId="0" borderId="14" xfId="0" applyNumberFormat="1" applyFont="1" applyFill="1" applyBorder="1" applyAlignment="1">
      <alignment vertical="center" shrinkToFit="1"/>
    </xf>
    <xf numFmtId="192" fontId="0" fillId="0" borderId="10" xfId="0" applyNumberFormat="1" applyFont="1" applyFill="1" applyBorder="1" applyAlignment="1">
      <alignment horizontal="center" vertical="center" shrinkToFit="1"/>
    </xf>
    <xf numFmtId="191" fontId="0" fillId="0" borderId="10" xfId="0" applyNumberFormat="1" applyFont="1" applyFill="1" applyBorder="1" applyAlignment="1">
      <alignment vertical="center" shrinkToFit="1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91" fontId="0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vertical="center"/>
    </xf>
    <xf numFmtId="0" fontId="0" fillId="25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/>
    </xf>
    <xf numFmtId="191" fontId="7" fillId="25" borderId="10" xfId="0" applyNumberFormat="1" applyFont="1" applyFill="1" applyBorder="1" applyAlignment="1">
      <alignment horizontal="center" vertical="center"/>
    </xf>
    <xf numFmtId="191" fontId="0" fillId="25" borderId="10" xfId="0" applyNumberFormat="1" applyFont="1" applyFill="1" applyBorder="1" applyAlignment="1">
      <alignment horizontal="center" vertical="center"/>
    </xf>
    <xf numFmtId="0" fontId="0" fillId="25" borderId="0" xfId="0" applyFont="1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92" fontId="7" fillId="0" borderId="14" xfId="0" applyNumberFormat="1" applyFont="1" applyFill="1" applyBorder="1" applyAlignment="1">
      <alignment horizontal="right" vertical="center" shrinkToFit="1"/>
    </xf>
    <xf numFmtId="0" fontId="0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91" fontId="0" fillId="0" borderId="10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193" fontId="0" fillId="0" borderId="1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191" fontId="35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10" xfId="0" applyNumberFormat="1" applyFont="1" applyBorder="1" applyAlignment="1">
      <alignment horizontal="center" vertical="center"/>
    </xf>
    <xf numFmtId="0" fontId="35" fillId="0" borderId="18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NumberFormat="1" applyFont="1" applyBorder="1" applyAlignment="1">
      <alignment horizontal="center" vertical="center"/>
    </xf>
    <xf numFmtId="0" fontId="34" fillId="0" borderId="10" xfId="0" applyNumberFormat="1" applyFont="1" applyBorder="1" applyAlignment="1">
      <alignment horizontal="center" vertical="center"/>
    </xf>
    <xf numFmtId="191" fontId="34" fillId="0" borderId="19" xfId="0" applyNumberFormat="1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15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2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49" fontId="34" fillId="0" borderId="10" xfId="0" applyNumberFormat="1" applyFont="1" applyBorder="1" applyAlignment="1">
      <alignment horizontal="center" vertical="center"/>
    </xf>
    <xf numFmtId="191" fontId="34" fillId="0" borderId="1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191" fontId="34" fillId="0" borderId="0" xfId="0" applyNumberFormat="1" applyFont="1" applyAlignment="1">
      <alignment horizontal="center" vertical="center"/>
    </xf>
    <xf numFmtId="191" fontId="34" fillId="0" borderId="0" xfId="0" applyNumberFormat="1" applyFont="1" applyAlignment="1">
      <alignment vertical="center"/>
    </xf>
    <xf numFmtId="0" fontId="34" fillId="0" borderId="0" xfId="0" applyFont="1" applyAlignment="1">
      <alignment vertical="center" wrapText="1"/>
    </xf>
    <xf numFmtId="0" fontId="0" fillId="25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192" fontId="6" fillId="0" borderId="14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31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91" fontId="0" fillId="0" borderId="1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91" fontId="0" fillId="0" borderId="10" xfId="0" applyNumberForma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191" fontId="7" fillId="0" borderId="1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91" fontId="7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91" fontId="0" fillId="0" borderId="10" xfId="0" applyNumberFormat="1" applyFont="1" applyFill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91" fontId="0" fillId="0" borderId="0" xfId="0" applyNumberFormat="1" applyFont="1" applyFill="1" applyAlignment="1">
      <alignment horizontal="center" vertical="center"/>
    </xf>
    <xf numFmtId="31" fontId="15" fillId="25" borderId="15" xfId="0" applyNumberFormat="1" applyFont="1" applyFill="1" applyBorder="1" applyAlignment="1">
      <alignment horizontal="left" vertical="center"/>
    </xf>
    <xf numFmtId="31" fontId="15" fillId="25" borderId="0" xfId="0" applyNumberFormat="1" applyFont="1" applyFill="1" applyBorder="1" applyAlignment="1">
      <alignment horizontal="left" vertical="center"/>
    </xf>
    <xf numFmtId="191" fontId="7" fillId="25" borderId="13" xfId="0" applyNumberFormat="1" applyFont="1" applyFill="1" applyBorder="1" applyAlignment="1">
      <alignment horizontal="center" vertical="center"/>
    </xf>
    <xf numFmtId="191" fontId="7" fillId="25" borderId="21" xfId="0" applyNumberFormat="1" applyFont="1" applyFill="1" applyBorder="1" applyAlignment="1">
      <alignment horizontal="center" vertical="center"/>
    </xf>
    <xf numFmtId="191" fontId="7" fillId="25" borderId="14" xfId="0" applyNumberFormat="1" applyFont="1" applyFill="1" applyBorder="1" applyAlignment="1">
      <alignment horizontal="center" vertical="center"/>
    </xf>
    <xf numFmtId="191" fontId="7" fillId="0" borderId="12" xfId="0" applyNumberFormat="1" applyFont="1" applyFill="1" applyBorder="1" applyAlignment="1">
      <alignment horizontal="center" vertical="center"/>
    </xf>
    <xf numFmtId="191" fontId="7" fillId="0" borderId="17" xfId="0" applyNumberFormat="1" applyFont="1" applyFill="1" applyBorder="1" applyAlignment="1">
      <alignment horizontal="center" vertical="center"/>
    </xf>
    <xf numFmtId="191" fontId="7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91" fontId="0" fillId="0" borderId="12" xfId="0" applyNumberFormat="1" applyFont="1" applyFill="1" applyBorder="1" applyAlignment="1">
      <alignment horizontal="center" vertical="center"/>
    </xf>
    <xf numFmtId="191" fontId="0" fillId="0" borderId="17" xfId="0" applyNumberFormat="1" applyFont="1" applyFill="1" applyBorder="1" applyAlignment="1">
      <alignment horizontal="center" vertical="center"/>
    </xf>
    <xf numFmtId="191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91" fontId="35" fillId="0" borderId="10" xfId="0" applyNumberFormat="1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31" fontId="36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191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3" fillId="0" borderId="22" xfId="0" applyFont="1" applyBorder="1" applyAlignment="1">
      <alignment horizontal="center" vertical="center"/>
    </xf>
    <xf numFmtId="49" fontId="33" fillId="0" borderId="22" xfId="0" applyNumberFormat="1" applyFont="1" applyBorder="1" applyAlignment="1">
      <alignment horizontal="center" vertical="center"/>
    </xf>
    <xf numFmtId="191" fontId="33" fillId="0" borderId="22" xfId="0" applyNumberFormat="1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35" fillId="0" borderId="18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13"/>
  <sheetViews>
    <sheetView zoomScalePageLayoutView="0" workbookViewId="0" topLeftCell="A217">
      <selection activeCell="M144" sqref="M144"/>
    </sheetView>
  </sheetViews>
  <sheetFormatPr defaultColWidth="9.00390625" defaultRowHeight="14.25"/>
  <cols>
    <col min="1" max="3" width="9.00390625" style="109" customWidth="1"/>
    <col min="4" max="4" width="10.625" style="109" customWidth="1"/>
    <col min="5" max="5" width="10.50390625" style="106" customWidth="1"/>
    <col min="6" max="6" width="10.375" style="106" customWidth="1"/>
    <col min="7" max="7" width="9.00390625" style="109" customWidth="1"/>
    <col min="8" max="8" width="9.50390625" style="109" bestFit="1" customWidth="1"/>
    <col min="9" max="9" width="10.50390625" style="126" bestFit="1" customWidth="1"/>
    <col min="10" max="10" width="12.25390625" style="126" customWidth="1"/>
    <col min="11" max="11" width="9.75390625" style="126" customWidth="1"/>
    <col min="12" max="12" width="14.25390625" style="109" customWidth="1"/>
    <col min="13" max="13" width="16.125" style="118" bestFit="1" customWidth="1"/>
    <col min="14" max="87" width="9.00390625" style="118" customWidth="1"/>
    <col min="88" max="16384" width="9.00390625" style="109" customWidth="1"/>
  </cols>
  <sheetData>
    <row r="1" spans="1:87" s="27" customFormat="1" ht="25.5">
      <c r="A1" s="271" t="s">
        <v>439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3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</row>
    <row r="2" spans="1:87" s="27" customFormat="1" ht="18" customHeight="1">
      <c r="A2" s="273" t="s">
        <v>969</v>
      </c>
      <c r="B2" s="273"/>
      <c r="E2" s="273" t="s">
        <v>1462</v>
      </c>
      <c r="F2" s="273"/>
      <c r="G2" s="273"/>
      <c r="H2" s="273"/>
      <c r="I2" s="31"/>
      <c r="J2" s="274"/>
      <c r="K2" s="274"/>
      <c r="L2" s="274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</row>
    <row r="3" spans="1:87" s="27" customFormat="1" ht="18" customHeight="1">
      <c r="A3" s="270" t="s">
        <v>970</v>
      </c>
      <c r="B3" s="266" t="s">
        <v>971</v>
      </c>
      <c r="C3" s="266" t="s">
        <v>972</v>
      </c>
      <c r="D3" s="266"/>
      <c r="E3" s="266" t="s">
        <v>973</v>
      </c>
      <c r="F3" s="266"/>
      <c r="G3" s="266" t="s">
        <v>974</v>
      </c>
      <c r="H3" s="266"/>
      <c r="I3" s="267" t="s">
        <v>975</v>
      </c>
      <c r="J3" s="267"/>
      <c r="K3" s="267"/>
      <c r="L3" s="266" t="s">
        <v>976</v>
      </c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</row>
    <row r="4" spans="1:87" s="27" customFormat="1" ht="18" customHeight="1">
      <c r="A4" s="270"/>
      <c r="B4" s="266"/>
      <c r="C4" s="16" t="s">
        <v>977</v>
      </c>
      <c r="D4" s="16" t="s">
        <v>978</v>
      </c>
      <c r="E4" s="16" t="s">
        <v>977</v>
      </c>
      <c r="F4" s="16" t="s">
        <v>978</v>
      </c>
      <c r="G4" s="16" t="s">
        <v>977</v>
      </c>
      <c r="H4" s="16" t="s">
        <v>978</v>
      </c>
      <c r="I4" s="24" t="s">
        <v>979</v>
      </c>
      <c r="J4" s="24" t="s">
        <v>980</v>
      </c>
      <c r="K4" s="24" t="s">
        <v>981</v>
      </c>
      <c r="L4" s="266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</row>
    <row r="5" spans="1:12" ht="18" customHeight="1">
      <c r="A5" s="32" t="s">
        <v>982</v>
      </c>
      <c r="B5" s="107" t="s">
        <v>983</v>
      </c>
      <c r="C5" s="113">
        <v>0</v>
      </c>
      <c r="D5" s="113">
        <v>53</v>
      </c>
      <c r="E5" s="113">
        <v>453</v>
      </c>
      <c r="F5" s="113">
        <v>84</v>
      </c>
      <c r="G5" s="4">
        <f>E5-C5</f>
        <v>453</v>
      </c>
      <c r="H5" s="16">
        <f>F5-D5</f>
        <v>31</v>
      </c>
      <c r="I5" s="97">
        <f>G5*0.589</f>
        <v>266.817</v>
      </c>
      <c r="J5" s="100">
        <f>H5*2.86</f>
        <v>88.66</v>
      </c>
      <c r="K5" s="100">
        <f>J5+I5</f>
        <v>355.477</v>
      </c>
      <c r="L5" s="268" t="s">
        <v>1461</v>
      </c>
    </row>
    <row r="6" spans="1:87" s="27" customFormat="1" ht="18" customHeight="1">
      <c r="A6" s="111" t="s">
        <v>984</v>
      </c>
      <c r="B6" s="4" t="s">
        <v>985</v>
      </c>
      <c r="C6" s="16">
        <v>7455</v>
      </c>
      <c r="D6" s="16">
        <v>184</v>
      </c>
      <c r="E6" s="16">
        <v>7645</v>
      </c>
      <c r="F6" s="16">
        <v>192</v>
      </c>
      <c r="G6" s="4">
        <f aca="true" t="shared" si="0" ref="G6:G23">E6-C6</f>
        <v>190</v>
      </c>
      <c r="H6" s="16">
        <f aca="true" t="shared" si="1" ref="H6:H23">F6-D6</f>
        <v>8</v>
      </c>
      <c r="I6" s="97">
        <f aca="true" t="shared" si="2" ref="I6:I23">G6*0.589</f>
        <v>111.91</v>
      </c>
      <c r="J6" s="100">
        <f aca="true" t="shared" si="3" ref="J6:J23">H6*2.86</f>
        <v>22.88</v>
      </c>
      <c r="K6" s="100">
        <f aca="true" t="shared" si="4" ref="K6:K23">J6+I6</f>
        <v>134.79</v>
      </c>
      <c r="L6" s="26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</row>
    <row r="7" spans="1:12" ht="18" customHeight="1">
      <c r="A7" s="32" t="s">
        <v>88</v>
      </c>
      <c r="B7" s="107" t="s">
        <v>986</v>
      </c>
      <c r="C7" s="113">
        <v>4591</v>
      </c>
      <c r="D7" s="113">
        <v>666</v>
      </c>
      <c r="E7" s="113">
        <v>5570</v>
      </c>
      <c r="F7" s="113">
        <v>698</v>
      </c>
      <c r="G7" s="4">
        <f t="shared" si="0"/>
        <v>979</v>
      </c>
      <c r="H7" s="16">
        <f t="shared" si="1"/>
        <v>32</v>
      </c>
      <c r="I7" s="97">
        <f t="shared" si="2"/>
        <v>576.631</v>
      </c>
      <c r="J7" s="100">
        <f t="shared" si="3"/>
        <v>91.52</v>
      </c>
      <c r="K7" s="100">
        <f t="shared" si="4"/>
        <v>668.151</v>
      </c>
      <c r="L7" s="268"/>
    </row>
    <row r="8" spans="1:87" s="27" customFormat="1" ht="18" customHeight="1">
      <c r="A8" s="111" t="s">
        <v>89</v>
      </c>
      <c r="B8" s="4" t="s">
        <v>987</v>
      </c>
      <c r="C8" s="16">
        <v>590</v>
      </c>
      <c r="D8" s="16">
        <v>144</v>
      </c>
      <c r="E8" s="16">
        <v>1240</v>
      </c>
      <c r="F8" s="16">
        <v>160</v>
      </c>
      <c r="G8" s="4">
        <f t="shared" si="0"/>
        <v>650</v>
      </c>
      <c r="H8" s="16">
        <f t="shared" si="1"/>
        <v>16</v>
      </c>
      <c r="I8" s="97">
        <f t="shared" si="2"/>
        <v>382.84999999999997</v>
      </c>
      <c r="J8" s="100">
        <f t="shared" si="3"/>
        <v>45.76</v>
      </c>
      <c r="K8" s="100">
        <f t="shared" si="4"/>
        <v>428.60999999999996</v>
      </c>
      <c r="L8" s="26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</row>
    <row r="9" spans="1:12" ht="18" customHeight="1">
      <c r="A9" s="32" t="s">
        <v>90</v>
      </c>
      <c r="B9" s="107" t="s">
        <v>988</v>
      </c>
      <c r="C9" s="113">
        <v>9548</v>
      </c>
      <c r="D9" s="113">
        <v>433</v>
      </c>
      <c r="E9" s="113">
        <v>561</v>
      </c>
      <c r="F9" s="113">
        <v>474</v>
      </c>
      <c r="G9" s="4">
        <f>10000-9548+561</f>
        <v>1013</v>
      </c>
      <c r="H9" s="16">
        <f t="shared" si="1"/>
        <v>41</v>
      </c>
      <c r="I9" s="97">
        <f t="shared" si="2"/>
        <v>596.6569999999999</v>
      </c>
      <c r="J9" s="100">
        <f t="shared" si="3"/>
        <v>117.25999999999999</v>
      </c>
      <c r="K9" s="100">
        <f t="shared" si="4"/>
        <v>713.9169999999999</v>
      </c>
      <c r="L9" s="268"/>
    </row>
    <row r="10" spans="1:87" s="27" customFormat="1" ht="18" customHeight="1">
      <c r="A10" s="111" t="s">
        <v>91</v>
      </c>
      <c r="B10" s="4" t="s">
        <v>989</v>
      </c>
      <c r="C10" s="16">
        <v>6021</v>
      </c>
      <c r="D10" s="16">
        <v>90</v>
      </c>
      <c r="E10" s="16">
        <v>6270</v>
      </c>
      <c r="F10" s="16">
        <v>115</v>
      </c>
      <c r="G10" s="4">
        <f t="shared" si="0"/>
        <v>249</v>
      </c>
      <c r="H10" s="16">
        <f t="shared" si="1"/>
        <v>25</v>
      </c>
      <c r="I10" s="97">
        <f t="shared" si="2"/>
        <v>146.661</v>
      </c>
      <c r="J10" s="100">
        <f t="shared" si="3"/>
        <v>71.5</v>
      </c>
      <c r="K10" s="100">
        <f t="shared" si="4"/>
        <v>218.161</v>
      </c>
      <c r="L10" s="26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</row>
    <row r="11" spans="1:87" s="27" customFormat="1" ht="18" customHeight="1">
      <c r="A11" s="68" t="s">
        <v>92</v>
      </c>
      <c r="B11" s="4" t="s">
        <v>1446</v>
      </c>
      <c r="C11" s="16">
        <v>4</v>
      </c>
      <c r="D11" s="16">
        <v>215</v>
      </c>
      <c r="E11" s="16">
        <v>115</v>
      </c>
      <c r="F11" s="16">
        <v>250</v>
      </c>
      <c r="G11" s="4">
        <f t="shared" si="0"/>
        <v>111</v>
      </c>
      <c r="H11" s="16">
        <f t="shared" si="1"/>
        <v>35</v>
      </c>
      <c r="I11" s="97">
        <f t="shared" si="2"/>
        <v>65.37899999999999</v>
      </c>
      <c r="J11" s="100">
        <f t="shared" si="3"/>
        <v>100.1</v>
      </c>
      <c r="K11" s="100">
        <f t="shared" si="4"/>
        <v>165.47899999999998</v>
      </c>
      <c r="L11" s="268"/>
      <c r="M11" s="29" t="s">
        <v>1449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</row>
    <row r="12" spans="1:87" s="27" customFormat="1" ht="18" customHeight="1">
      <c r="A12" s="111" t="s">
        <v>93</v>
      </c>
      <c r="B12" s="4" t="s">
        <v>990</v>
      </c>
      <c r="C12" s="16">
        <v>4069</v>
      </c>
      <c r="D12" s="16">
        <v>84</v>
      </c>
      <c r="E12" s="16">
        <v>4319</v>
      </c>
      <c r="F12" s="16">
        <v>115</v>
      </c>
      <c r="G12" s="4">
        <f t="shared" si="0"/>
        <v>250</v>
      </c>
      <c r="H12" s="16">
        <f t="shared" si="1"/>
        <v>31</v>
      </c>
      <c r="I12" s="97">
        <f t="shared" si="2"/>
        <v>147.25</v>
      </c>
      <c r="J12" s="100">
        <f t="shared" si="3"/>
        <v>88.66</v>
      </c>
      <c r="K12" s="100">
        <f t="shared" si="4"/>
        <v>235.91</v>
      </c>
      <c r="L12" s="26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</row>
    <row r="13" spans="1:12" ht="18" customHeight="1">
      <c r="A13" s="32" t="s">
        <v>94</v>
      </c>
      <c r="B13" s="107" t="s">
        <v>991</v>
      </c>
      <c r="C13" s="113">
        <v>4874</v>
      </c>
      <c r="D13" s="113">
        <v>140</v>
      </c>
      <c r="E13" s="113">
        <v>4988</v>
      </c>
      <c r="F13" s="113">
        <v>157</v>
      </c>
      <c r="G13" s="4">
        <f t="shared" si="0"/>
        <v>114</v>
      </c>
      <c r="H13" s="16">
        <f t="shared" si="1"/>
        <v>17</v>
      </c>
      <c r="I13" s="97">
        <f t="shared" si="2"/>
        <v>67.146</v>
      </c>
      <c r="J13" s="100">
        <f t="shared" si="3"/>
        <v>48.62</v>
      </c>
      <c r="K13" s="100">
        <f t="shared" si="4"/>
        <v>115.76599999999999</v>
      </c>
      <c r="L13" s="268"/>
    </row>
    <row r="14" spans="1:87" s="27" customFormat="1" ht="18" customHeight="1">
      <c r="A14" s="111" t="s">
        <v>95</v>
      </c>
      <c r="B14" s="4" t="s">
        <v>992</v>
      </c>
      <c r="C14" s="16">
        <v>5112</v>
      </c>
      <c r="D14" s="16">
        <v>562</v>
      </c>
      <c r="E14" s="16">
        <v>6677</v>
      </c>
      <c r="F14" s="16">
        <v>632</v>
      </c>
      <c r="G14" s="4">
        <f t="shared" si="0"/>
        <v>1565</v>
      </c>
      <c r="H14" s="16">
        <f t="shared" si="1"/>
        <v>70</v>
      </c>
      <c r="I14" s="97">
        <f t="shared" si="2"/>
        <v>921.785</v>
      </c>
      <c r="J14" s="100">
        <f t="shared" si="3"/>
        <v>200.2</v>
      </c>
      <c r="K14" s="100">
        <f t="shared" si="4"/>
        <v>1121.985</v>
      </c>
      <c r="L14" s="26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</row>
    <row r="15" spans="1:12" ht="18" customHeight="1">
      <c r="A15" s="32" t="s">
        <v>400</v>
      </c>
      <c r="B15" s="107" t="s">
        <v>993</v>
      </c>
      <c r="C15" s="113">
        <v>3903</v>
      </c>
      <c r="D15" s="113">
        <v>0</v>
      </c>
      <c r="E15" s="113">
        <v>4546</v>
      </c>
      <c r="F15" s="113">
        <v>15</v>
      </c>
      <c r="G15" s="4">
        <f t="shared" si="0"/>
        <v>643</v>
      </c>
      <c r="H15" s="16">
        <f t="shared" si="1"/>
        <v>15</v>
      </c>
      <c r="I15" s="97">
        <f t="shared" si="2"/>
        <v>378.727</v>
      </c>
      <c r="J15" s="100">
        <f t="shared" si="3"/>
        <v>42.9</v>
      </c>
      <c r="K15" s="100">
        <f t="shared" si="4"/>
        <v>421.62699999999995</v>
      </c>
      <c r="L15" s="268"/>
    </row>
    <row r="16" spans="1:87" s="27" customFormat="1" ht="18" customHeight="1">
      <c r="A16" s="111" t="s">
        <v>401</v>
      </c>
      <c r="B16" s="4" t="s">
        <v>994</v>
      </c>
      <c r="C16" s="16">
        <v>2016</v>
      </c>
      <c r="D16" s="16">
        <v>1683</v>
      </c>
      <c r="E16" s="16">
        <v>2016</v>
      </c>
      <c r="F16" s="16">
        <v>0</v>
      </c>
      <c r="G16" s="4">
        <f t="shared" si="0"/>
        <v>0</v>
      </c>
      <c r="H16" s="16">
        <v>0</v>
      </c>
      <c r="I16" s="97">
        <f t="shared" si="2"/>
        <v>0</v>
      </c>
      <c r="J16" s="100">
        <f t="shared" si="3"/>
        <v>0</v>
      </c>
      <c r="K16" s="100">
        <f t="shared" si="4"/>
        <v>0</v>
      </c>
      <c r="L16" s="26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</row>
    <row r="17" spans="1:12" ht="18" customHeight="1">
      <c r="A17" s="32" t="s">
        <v>402</v>
      </c>
      <c r="B17" s="107" t="s">
        <v>995</v>
      </c>
      <c r="C17" s="113">
        <v>8170</v>
      </c>
      <c r="D17" s="113">
        <v>0</v>
      </c>
      <c r="E17" s="113">
        <v>9419</v>
      </c>
      <c r="F17" s="113">
        <v>26</v>
      </c>
      <c r="G17" s="4">
        <f t="shared" si="0"/>
        <v>1249</v>
      </c>
      <c r="H17" s="16">
        <f t="shared" si="1"/>
        <v>26</v>
      </c>
      <c r="I17" s="97">
        <f t="shared" si="2"/>
        <v>735.661</v>
      </c>
      <c r="J17" s="100">
        <f t="shared" si="3"/>
        <v>74.36</v>
      </c>
      <c r="K17" s="100">
        <f t="shared" si="4"/>
        <v>810.021</v>
      </c>
      <c r="L17" s="268"/>
    </row>
    <row r="18" spans="1:87" s="27" customFormat="1" ht="18" customHeight="1">
      <c r="A18" s="111" t="s">
        <v>403</v>
      </c>
      <c r="B18" s="4" t="s">
        <v>996</v>
      </c>
      <c r="C18" s="16">
        <v>0</v>
      </c>
      <c r="D18" s="16">
        <v>411</v>
      </c>
      <c r="E18" s="16">
        <v>521</v>
      </c>
      <c r="F18" s="16">
        <v>457</v>
      </c>
      <c r="G18" s="4">
        <f t="shared" si="0"/>
        <v>521</v>
      </c>
      <c r="H18" s="16">
        <f t="shared" si="1"/>
        <v>46</v>
      </c>
      <c r="I18" s="97">
        <f t="shared" si="2"/>
        <v>306.86899999999997</v>
      </c>
      <c r="J18" s="100">
        <f t="shared" si="3"/>
        <v>131.56</v>
      </c>
      <c r="K18" s="100">
        <f t="shared" si="4"/>
        <v>438.429</v>
      </c>
      <c r="L18" s="26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</row>
    <row r="19" spans="1:12" ht="18" customHeight="1">
      <c r="A19" s="32" t="s">
        <v>405</v>
      </c>
      <c r="B19" s="107" t="s">
        <v>997</v>
      </c>
      <c r="C19" s="113">
        <v>19247</v>
      </c>
      <c r="D19" s="113">
        <v>0</v>
      </c>
      <c r="E19" s="113">
        <v>19271</v>
      </c>
      <c r="F19" s="113">
        <v>7</v>
      </c>
      <c r="G19" s="4">
        <f t="shared" si="0"/>
        <v>24</v>
      </c>
      <c r="H19" s="16">
        <f t="shared" si="1"/>
        <v>7</v>
      </c>
      <c r="I19" s="97">
        <f t="shared" si="2"/>
        <v>14.136</v>
      </c>
      <c r="J19" s="100">
        <f t="shared" si="3"/>
        <v>20.02</v>
      </c>
      <c r="K19" s="100">
        <f t="shared" si="4"/>
        <v>34.156</v>
      </c>
      <c r="L19" s="268"/>
    </row>
    <row r="20" spans="1:87" s="27" customFormat="1" ht="18" customHeight="1">
      <c r="A20" s="111" t="s">
        <v>406</v>
      </c>
      <c r="B20" s="4" t="s">
        <v>998</v>
      </c>
      <c r="C20" s="16">
        <v>22849</v>
      </c>
      <c r="D20" s="16">
        <v>0</v>
      </c>
      <c r="E20" s="16">
        <v>23348</v>
      </c>
      <c r="F20" s="16">
        <v>15</v>
      </c>
      <c r="G20" s="4">
        <f t="shared" si="0"/>
        <v>499</v>
      </c>
      <c r="H20" s="16">
        <f t="shared" si="1"/>
        <v>15</v>
      </c>
      <c r="I20" s="97">
        <f t="shared" si="2"/>
        <v>293.911</v>
      </c>
      <c r="J20" s="100">
        <f t="shared" si="3"/>
        <v>42.9</v>
      </c>
      <c r="K20" s="100">
        <f t="shared" si="4"/>
        <v>336.811</v>
      </c>
      <c r="L20" s="26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</row>
    <row r="21" spans="1:12" ht="18" customHeight="1">
      <c r="A21" s="32" t="s">
        <v>407</v>
      </c>
      <c r="B21" s="107" t="s">
        <v>999</v>
      </c>
      <c r="C21" s="113">
        <v>4195</v>
      </c>
      <c r="D21" s="113">
        <v>0</v>
      </c>
      <c r="E21" s="113">
        <v>4550</v>
      </c>
      <c r="F21" s="113">
        <v>5</v>
      </c>
      <c r="G21" s="4">
        <f t="shared" si="0"/>
        <v>355</v>
      </c>
      <c r="H21" s="16">
        <f t="shared" si="1"/>
        <v>5</v>
      </c>
      <c r="I21" s="97">
        <f t="shared" si="2"/>
        <v>209.095</v>
      </c>
      <c r="J21" s="100">
        <f t="shared" si="3"/>
        <v>14.299999999999999</v>
      </c>
      <c r="K21" s="100">
        <f t="shared" si="4"/>
        <v>223.395</v>
      </c>
      <c r="L21" s="268"/>
    </row>
    <row r="22" spans="1:87" s="27" customFormat="1" ht="18" customHeight="1">
      <c r="A22" s="111" t="s">
        <v>408</v>
      </c>
      <c r="B22" s="4" t="s">
        <v>1000</v>
      </c>
      <c r="C22" s="16">
        <v>6983</v>
      </c>
      <c r="D22" s="16">
        <v>169</v>
      </c>
      <c r="E22" s="16">
        <v>7318</v>
      </c>
      <c r="F22" s="16">
        <v>180</v>
      </c>
      <c r="G22" s="4">
        <f t="shared" si="0"/>
        <v>335</v>
      </c>
      <c r="H22" s="16">
        <f t="shared" si="1"/>
        <v>11</v>
      </c>
      <c r="I22" s="97">
        <f t="shared" si="2"/>
        <v>197.315</v>
      </c>
      <c r="J22" s="100">
        <f t="shared" si="3"/>
        <v>31.459999999999997</v>
      </c>
      <c r="K22" s="100">
        <f t="shared" si="4"/>
        <v>228.775</v>
      </c>
      <c r="L22" s="26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</row>
    <row r="23" spans="1:12" ht="18" customHeight="1">
      <c r="A23" s="32" t="s">
        <v>1001</v>
      </c>
      <c r="B23" s="107" t="s">
        <v>1002</v>
      </c>
      <c r="C23" s="113">
        <v>7332</v>
      </c>
      <c r="D23" s="113">
        <v>0</v>
      </c>
      <c r="E23" s="113">
        <v>8044</v>
      </c>
      <c r="F23" s="113">
        <v>22</v>
      </c>
      <c r="G23" s="4">
        <f t="shared" si="0"/>
        <v>712</v>
      </c>
      <c r="H23" s="16">
        <f t="shared" si="1"/>
        <v>22</v>
      </c>
      <c r="I23" s="97">
        <f t="shared" si="2"/>
        <v>419.368</v>
      </c>
      <c r="J23" s="100">
        <f t="shared" si="3"/>
        <v>62.919999999999995</v>
      </c>
      <c r="K23" s="100">
        <f t="shared" si="4"/>
        <v>482.288</v>
      </c>
      <c r="L23" s="268"/>
    </row>
    <row r="24" spans="1:87" s="27" customFormat="1" ht="18" customHeight="1">
      <c r="A24" s="265" t="s">
        <v>1003</v>
      </c>
      <c r="B24" s="265"/>
      <c r="C24" s="113"/>
      <c r="D24" s="113"/>
      <c r="E24" s="113"/>
      <c r="F24" s="113"/>
      <c r="G24" s="113"/>
      <c r="H24" s="113"/>
      <c r="I24" s="12"/>
      <c r="J24" s="12"/>
      <c r="K24" s="12"/>
      <c r="L24" s="26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</row>
    <row r="25" spans="1:87" s="27" customFormat="1" ht="25.5">
      <c r="A25" s="271" t="s">
        <v>439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3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</row>
    <row r="26" spans="1:87" s="27" customFormat="1" ht="18" customHeight="1">
      <c r="A26" s="273" t="s">
        <v>1004</v>
      </c>
      <c r="B26" s="273"/>
      <c r="E26" s="273" t="s">
        <v>1462</v>
      </c>
      <c r="F26" s="273"/>
      <c r="G26" s="273"/>
      <c r="H26" s="273"/>
      <c r="I26" s="31"/>
      <c r="J26" s="274"/>
      <c r="K26" s="274"/>
      <c r="L26" s="274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</row>
    <row r="27" spans="1:87" s="27" customFormat="1" ht="18" customHeight="1">
      <c r="A27" s="270" t="s">
        <v>1005</v>
      </c>
      <c r="B27" s="266" t="s">
        <v>1006</v>
      </c>
      <c r="C27" s="266" t="s">
        <v>1007</v>
      </c>
      <c r="D27" s="266"/>
      <c r="E27" s="266" t="s">
        <v>1008</v>
      </c>
      <c r="F27" s="266"/>
      <c r="G27" s="266" t="s">
        <v>1009</v>
      </c>
      <c r="H27" s="266"/>
      <c r="I27" s="267" t="s">
        <v>1010</v>
      </c>
      <c r="J27" s="267"/>
      <c r="K27" s="267"/>
      <c r="L27" s="266" t="s">
        <v>1011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</row>
    <row r="28" spans="1:87" s="27" customFormat="1" ht="18" customHeight="1">
      <c r="A28" s="270"/>
      <c r="B28" s="266"/>
      <c r="C28" s="16" t="s">
        <v>1012</v>
      </c>
      <c r="D28" s="16" t="s">
        <v>1013</v>
      </c>
      <c r="E28" s="16" t="s">
        <v>1012</v>
      </c>
      <c r="F28" s="16" t="s">
        <v>1013</v>
      </c>
      <c r="G28" s="16" t="s">
        <v>1012</v>
      </c>
      <c r="H28" s="16" t="s">
        <v>1013</v>
      </c>
      <c r="I28" s="24" t="s">
        <v>1014</v>
      </c>
      <c r="J28" s="24" t="s">
        <v>1015</v>
      </c>
      <c r="K28" s="24" t="s">
        <v>1003</v>
      </c>
      <c r="L28" s="266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</row>
    <row r="29" spans="1:12" ht="18" customHeight="1">
      <c r="A29" s="32" t="s">
        <v>1016</v>
      </c>
      <c r="B29" s="107" t="s">
        <v>1017</v>
      </c>
      <c r="C29" s="113">
        <v>9450</v>
      </c>
      <c r="D29" s="113">
        <v>2506</v>
      </c>
      <c r="E29" s="113">
        <v>97</v>
      </c>
      <c r="F29" s="113">
        <v>9</v>
      </c>
      <c r="G29" s="4">
        <f>10000-9450+97</f>
        <v>647</v>
      </c>
      <c r="H29" s="16">
        <v>9</v>
      </c>
      <c r="I29" s="97">
        <f>G29*0.589</f>
        <v>381.08299999999997</v>
      </c>
      <c r="J29" s="100">
        <f>H29*2.86</f>
        <v>25.74</v>
      </c>
      <c r="K29" s="100">
        <f>J29+I29</f>
        <v>406.823</v>
      </c>
      <c r="L29" s="268" t="s">
        <v>1463</v>
      </c>
    </row>
    <row r="30" spans="1:87" s="27" customFormat="1" ht="18" customHeight="1">
      <c r="A30" s="111" t="s">
        <v>367</v>
      </c>
      <c r="B30" s="4" t="s">
        <v>1018</v>
      </c>
      <c r="C30" s="16">
        <v>681</v>
      </c>
      <c r="D30" s="16">
        <v>47</v>
      </c>
      <c r="E30" s="16">
        <v>1027</v>
      </c>
      <c r="F30" s="16">
        <v>15</v>
      </c>
      <c r="G30" s="4">
        <f>E30-C30</f>
        <v>346</v>
      </c>
      <c r="H30" s="16">
        <v>15</v>
      </c>
      <c r="I30" s="97">
        <f aca="true" t="shared" si="5" ref="I30:I45">G30*0.589</f>
        <v>203.79399999999998</v>
      </c>
      <c r="J30" s="100">
        <f aca="true" t="shared" si="6" ref="J30:J45">H30*2.86</f>
        <v>42.9</v>
      </c>
      <c r="K30" s="100">
        <f aca="true" t="shared" si="7" ref="K30:K45">J30+I30</f>
        <v>246.694</v>
      </c>
      <c r="L30" s="26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</row>
    <row r="31" spans="1:12" ht="18" customHeight="1">
      <c r="A31" s="32" t="s">
        <v>96</v>
      </c>
      <c r="B31" s="119" t="s">
        <v>1019</v>
      </c>
      <c r="C31" s="113">
        <v>14493</v>
      </c>
      <c r="D31" s="113">
        <v>108</v>
      </c>
      <c r="E31" s="113">
        <v>15683</v>
      </c>
      <c r="F31" s="113">
        <v>27</v>
      </c>
      <c r="G31" s="4">
        <f aca="true" t="shared" si="8" ref="G31:G45">E31-C31</f>
        <v>1190</v>
      </c>
      <c r="H31" s="16">
        <v>27</v>
      </c>
      <c r="I31" s="97">
        <f t="shared" si="5"/>
        <v>700.91</v>
      </c>
      <c r="J31" s="100">
        <f t="shared" si="6"/>
        <v>77.22</v>
      </c>
      <c r="K31" s="100">
        <f t="shared" si="7"/>
        <v>778.13</v>
      </c>
      <c r="L31" s="268"/>
    </row>
    <row r="32" spans="1:87" s="27" customFormat="1" ht="18" customHeight="1">
      <c r="A32" s="111" t="s">
        <v>97</v>
      </c>
      <c r="B32" s="4" t="s">
        <v>1020</v>
      </c>
      <c r="C32" s="16">
        <v>3238</v>
      </c>
      <c r="D32" s="16" t="s">
        <v>1460</v>
      </c>
      <c r="E32" s="16">
        <v>3747</v>
      </c>
      <c r="F32" s="16">
        <v>17</v>
      </c>
      <c r="G32" s="4">
        <f t="shared" si="8"/>
        <v>509</v>
      </c>
      <c r="H32" s="16">
        <v>17</v>
      </c>
      <c r="I32" s="97">
        <f t="shared" si="5"/>
        <v>299.801</v>
      </c>
      <c r="J32" s="100">
        <f t="shared" si="6"/>
        <v>48.62</v>
      </c>
      <c r="K32" s="100">
        <f t="shared" si="7"/>
        <v>348.421</v>
      </c>
      <c r="L32" s="26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</row>
    <row r="33" spans="1:12" ht="18" customHeight="1">
      <c r="A33" s="32" t="s">
        <v>98</v>
      </c>
      <c r="B33" s="107" t="s">
        <v>1021</v>
      </c>
      <c r="C33" s="113">
        <v>4170</v>
      </c>
      <c r="D33" s="113">
        <v>322</v>
      </c>
      <c r="E33" s="113">
        <v>4170</v>
      </c>
      <c r="F33" s="113">
        <v>0</v>
      </c>
      <c r="G33" s="4">
        <f t="shared" si="8"/>
        <v>0</v>
      </c>
      <c r="H33" s="16">
        <v>0</v>
      </c>
      <c r="I33" s="97">
        <f t="shared" si="5"/>
        <v>0</v>
      </c>
      <c r="J33" s="100">
        <f t="shared" si="6"/>
        <v>0</v>
      </c>
      <c r="K33" s="100">
        <f t="shared" si="7"/>
        <v>0</v>
      </c>
      <c r="L33" s="268"/>
    </row>
    <row r="34" spans="1:87" s="27" customFormat="1" ht="18" customHeight="1">
      <c r="A34" s="68" t="s">
        <v>99</v>
      </c>
      <c r="B34" s="4" t="s">
        <v>1448</v>
      </c>
      <c r="C34" s="16">
        <v>271</v>
      </c>
      <c r="D34" s="16">
        <v>455</v>
      </c>
      <c r="E34" s="16">
        <v>513</v>
      </c>
      <c r="F34" s="16">
        <v>24</v>
      </c>
      <c r="G34" s="4">
        <f t="shared" si="8"/>
        <v>242</v>
      </c>
      <c r="H34" s="113">
        <v>24</v>
      </c>
      <c r="I34" s="97">
        <f t="shared" si="5"/>
        <v>142.53799999999998</v>
      </c>
      <c r="J34" s="100">
        <f t="shared" si="6"/>
        <v>68.64</v>
      </c>
      <c r="K34" s="100">
        <f t="shared" si="7"/>
        <v>211.178</v>
      </c>
      <c r="L34" s="269"/>
      <c r="M34" s="29" t="s">
        <v>1449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</row>
    <row r="35" spans="1:12" ht="18" customHeight="1">
      <c r="A35" s="32" t="s">
        <v>100</v>
      </c>
      <c r="B35" s="107" t="s">
        <v>1022</v>
      </c>
      <c r="C35" s="113">
        <v>2433</v>
      </c>
      <c r="D35" s="113">
        <v>2328</v>
      </c>
      <c r="E35" s="113">
        <v>2433</v>
      </c>
      <c r="F35" s="113">
        <v>0</v>
      </c>
      <c r="G35" s="4">
        <f t="shared" si="8"/>
        <v>0</v>
      </c>
      <c r="H35" s="16">
        <v>0</v>
      </c>
      <c r="I35" s="97">
        <f t="shared" si="5"/>
        <v>0</v>
      </c>
      <c r="J35" s="100">
        <f t="shared" si="6"/>
        <v>0</v>
      </c>
      <c r="K35" s="100">
        <f t="shared" si="7"/>
        <v>0</v>
      </c>
      <c r="L35" s="268"/>
    </row>
    <row r="36" spans="1:87" s="27" customFormat="1" ht="18" customHeight="1">
      <c r="A36" s="111" t="s">
        <v>101</v>
      </c>
      <c r="B36" s="4" t="s">
        <v>1023</v>
      </c>
      <c r="C36" s="16">
        <v>5344</v>
      </c>
      <c r="D36" s="16">
        <v>1794</v>
      </c>
      <c r="E36" s="16">
        <v>5421</v>
      </c>
      <c r="F36" s="16">
        <v>5</v>
      </c>
      <c r="G36" s="4">
        <f t="shared" si="8"/>
        <v>77</v>
      </c>
      <c r="H36" s="16">
        <v>5</v>
      </c>
      <c r="I36" s="97">
        <f t="shared" si="5"/>
        <v>45.352999999999994</v>
      </c>
      <c r="J36" s="100">
        <f t="shared" si="6"/>
        <v>14.299999999999999</v>
      </c>
      <c r="K36" s="100">
        <f t="shared" si="7"/>
        <v>59.65299999999999</v>
      </c>
      <c r="L36" s="26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</row>
    <row r="37" spans="1:12" ht="18" customHeight="1">
      <c r="A37" s="48" t="s">
        <v>102</v>
      </c>
      <c r="B37" s="114" t="s">
        <v>1024</v>
      </c>
      <c r="C37" s="113">
        <v>689</v>
      </c>
      <c r="D37" s="113">
        <v>1487</v>
      </c>
      <c r="E37" s="113">
        <v>920</v>
      </c>
      <c r="F37" s="113">
        <v>37</v>
      </c>
      <c r="G37" s="4">
        <f t="shared" si="8"/>
        <v>231</v>
      </c>
      <c r="H37" s="16">
        <v>37</v>
      </c>
      <c r="I37" s="97">
        <f t="shared" si="5"/>
        <v>136.059</v>
      </c>
      <c r="J37" s="100">
        <f t="shared" si="6"/>
        <v>105.82</v>
      </c>
      <c r="K37" s="100">
        <f t="shared" si="7"/>
        <v>241.879</v>
      </c>
      <c r="L37" s="268"/>
    </row>
    <row r="38" spans="1:87" s="26" customFormat="1" ht="18" customHeight="1">
      <c r="A38" s="111" t="s">
        <v>103</v>
      </c>
      <c r="B38" s="4" t="s">
        <v>1025</v>
      </c>
      <c r="C38" s="16">
        <v>301</v>
      </c>
      <c r="D38" s="16">
        <v>2347</v>
      </c>
      <c r="E38" s="16">
        <v>445</v>
      </c>
      <c r="F38" s="16">
        <v>10</v>
      </c>
      <c r="G38" s="4">
        <f t="shared" si="8"/>
        <v>144</v>
      </c>
      <c r="H38" s="16">
        <v>10</v>
      </c>
      <c r="I38" s="97">
        <f t="shared" si="5"/>
        <v>84.816</v>
      </c>
      <c r="J38" s="100">
        <f t="shared" si="6"/>
        <v>28.599999999999998</v>
      </c>
      <c r="K38" s="100">
        <f t="shared" si="7"/>
        <v>113.416</v>
      </c>
      <c r="L38" s="26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</row>
    <row r="39" spans="1:12" ht="18" customHeight="1">
      <c r="A39" s="115" t="s">
        <v>409</v>
      </c>
      <c r="B39" s="120" t="s">
        <v>1026</v>
      </c>
      <c r="C39" s="113">
        <v>1506</v>
      </c>
      <c r="D39" s="113" t="s">
        <v>1447</v>
      </c>
      <c r="E39" s="113">
        <v>1931</v>
      </c>
      <c r="F39" s="113">
        <v>31</v>
      </c>
      <c r="G39" s="4">
        <f t="shared" si="8"/>
        <v>425</v>
      </c>
      <c r="H39" s="16">
        <v>31</v>
      </c>
      <c r="I39" s="97">
        <f t="shared" si="5"/>
        <v>250.325</v>
      </c>
      <c r="J39" s="100">
        <f t="shared" si="6"/>
        <v>88.66</v>
      </c>
      <c r="K39" s="100">
        <f t="shared" si="7"/>
        <v>338.985</v>
      </c>
      <c r="L39" s="268"/>
    </row>
    <row r="40" spans="1:87" s="27" customFormat="1" ht="18" customHeight="1">
      <c r="A40" s="111" t="s">
        <v>410</v>
      </c>
      <c r="B40" s="4" t="s">
        <v>1027</v>
      </c>
      <c r="C40" s="16">
        <v>421</v>
      </c>
      <c r="D40" s="16">
        <v>1040</v>
      </c>
      <c r="E40" s="16">
        <v>1327</v>
      </c>
      <c r="F40" s="16">
        <v>29</v>
      </c>
      <c r="G40" s="4">
        <f t="shared" si="8"/>
        <v>906</v>
      </c>
      <c r="H40" s="16">
        <v>29</v>
      </c>
      <c r="I40" s="97">
        <f t="shared" si="5"/>
        <v>533.634</v>
      </c>
      <c r="J40" s="100">
        <f t="shared" si="6"/>
        <v>82.94</v>
      </c>
      <c r="K40" s="100">
        <f t="shared" si="7"/>
        <v>616.5740000000001</v>
      </c>
      <c r="L40" s="26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</row>
    <row r="41" spans="1:12" ht="18" customHeight="1">
      <c r="A41" s="32" t="s">
        <v>411</v>
      </c>
      <c r="B41" s="107" t="s">
        <v>1028</v>
      </c>
      <c r="C41" s="113">
        <v>9972</v>
      </c>
      <c r="D41" s="113">
        <v>410</v>
      </c>
      <c r="E41" s="113">
        <v>9992</v>
      </c>
      <c r="F41" s="113">
        <v>14</v>
      </c>
      <c r="G41" s="4">
        <f t="shared" si="8"/>
        <v>20</v>
      </c>
      <c r="H41" s="16">
        <v>14</v>
      </c>
      <c r="I41" s="97">
        <f t="shared" si="5"/>
        <v>11.78</v>
      </c>
      <c r="J41" s="100">
        <f t="shared" si="6"/>
        <v>40.04</v>
      </c>
      <c r="K41" s="100">
        <f t="shared" si="7"/>
        <v>51.82</v>
      </c>
      <c r="L41" s="268"/>
    </row>
    <row r="42" spans="1:87" s="27" customFormat="1" ht="18" customHeight="1">
      <c r="A42" s="111" t="s">
        <v>412</v>
      </c>
      <c r="B42" s="4" t="s">
        <v>1029</v>
      </c>
      <c r="C42" s="16">
        <v>617</v>
      </c>
      <c r="D42" s="16">
        <v>2013</v>
      </c>
      <c r="E42" s="16">
        <v>617</v>
      </c>
      <c r="F42" s="16">
        <v>0</v>
      </c>
      <c r="G42" s="4">
        <f t="shared" si="8"/>
        <v>0</v>
      </c>
      <c r="H42" s="16">
        <v>0</v>
      </c>
      <c r="I42" s="97">
        <f t="shared" si="5"/>
        <v>0</v>
      </c>
      <c r="J42" s="100">
        <f t="shared" si="6"/>
        <v>0</v>
      </c>
      <c r="K42" s="100">
        <f t="shared" si="7"/>
        <v>0</v>
      </c>
      <c r="L42" s="26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</row>
    <row r="43" spans="1:12" ht="18" customHeight="1">
      <c r="A43" s="32" t="s">
        <v>413</v>
      </c>
      <c r="B43" s="107" t="s">
        <v>1030</v>
      </c>
      <c r="C43" s="113">
        <v>7176</v>
      </c>
      <c r="D43" s="113">
        <v>217</v>
      </c>
      <c r="E43" s="113">
        <v>7850</v>
      </c>
      <c r="F43" s="113">
        <v>10</v>
      </c>
      <c r="G43" s="4">
        <f t="shared" si="8"/>
        <v>674</v>
      </c>
      <c r="H43" s="16">
        <v>10</v>
      </c>
      <c r="I43" s="97">
        <f t="shared" si="5"/>
        <v>396.986</v>
      </c>
      <c r="J43" s="100">
        <f t="shared" si="6"/>
        <v>28.599999999999998</v>
      </c>
      <c r="K43" s="100">
        <f t="shared" si="7"/>
        <v>425.586</v>
      </c>
      <c r="L43" s="268"/>
    </row>
    <row r="44" spans="1:87" s="27" customFormat="1" ht="18" customHeight="1">
      <c r="A44" s="111" t="s">
        <v>414</v>
      </c>
      <c r="B44" s="5" t="s">
        <v>1031</v>
      </c>
      <c r="C44" s="16">
        <v>3305</v>
      </c>
      <c r="D44" s="16">
        <v>2861</v>
      </c>
      <c r="E44" s="16">
        <v>3305</v>
      </c>
      <c r="F44" s="16">
        <v>0</v>
      </c>
      <c r="G44" s="4">
        <f t="shared" si="8"/>
        <v>0</v>
      </c>
      <c r="H44" s="16">
        <v>0</v>
      </c>
      <c r="I44" s="97">
        <f t="shared" si="5"/>
        <v>0</v>
      </c>
      <c r="J44" s="100">
        <f t="shared" si="6"/>
        <v>0</v>
      </c>
      <c r="K44" s="100">
        <f t="shared" si="7"/>
        <v>0</v>
      </c>
      <c r="L44" s="26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</row>
    <row r="45" spans="1:12" ht="18" customHeight="1">
      <c r="A45" s="32" t="s">
        <v>415</v>
      </c>
      <c r="B45" s="107" t="s">
        <v>1032</v>
      </c>
      <c r="C45" s="113">
        <v>3824</v>
      </c>
      <c r="D45" s="113">
        <v>504</v>
      </c>
      <c r="E45" s="113">
        <v>4779</v>
      </c>
      <c r="F45" s="113">
        <v>10</v>
      </c>
      <c r="G45" s="4">
        <f t="shared" si="8"/>
        <v>955</v>
      </c>
      <c r="H45" s="16">
        <v>10</v>
      </c>
      <c r="I45" s="97">
        <f t="shared" si="5"/>
        <v>562.495</v>
      </c>
      <c r="J45" s="100">
        <f t="shared" si="6"/>
        <v>28.599999999999998</v>
      </c>
      <c r="K45" s="100">
        <f t="shared" si="7"/>
        <v>591.095</v>
      </c>
      <c r="L45" s="268"/>
    </row>
    <row r="46" spans="1:12" ht="18" customHeight="1">
      <c r="A46" s="111" t="s">
        <v>416</v>
      </c>
      <c r="B46" s="113" t="s">
        <v>1033</v>
      </c>
      <c r="C46" s="113"/>
      <c r="D46" s="113"/>
      <c r="E46" s="113"/>
      <c r="F46" s="113"/>
      <c r="G46" s="4"/>
      <c r="H46" s="16"/>
      <c r="I46" s="97"/>
      <c r="J46" s="100"/>
      <c r="K46" s="100"/>
      <c r="L46" s="268"/>
    </row>
    <row r="47" spans="1:87" s="27" customFormat="1" ht="18" customHeight="1">
      <c r="A47" s="265" t="s">
        <v>1003</v>
      </c>
      <c r="B47" s="265"/>
      <c r="C47" s="113"/>
      <c r="D47" s="113"/>
      <c r="E47" s="113"/>
      <c r="F47" s="113"/>
      <c r="G47" s="113"/>
      <c r="H47" s="113"/>
      <c r="I47" s="12"/>
      <c r="J47" s="12"/>
      <c r="K47" s="12"/>
      <c r="L47" s="26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</row>
    <row r="48" spans="1:87" s="27" customFormat="1" ht="25.5">
      <c r="A48" s="271" t="s">
        <v>439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3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</row>
    <row r="49" spans="1:87" s="27" customFormat="1" ht="18" customHeight="1">
      <c r="A49" s="273" t="s">
        <v>1004</v>
      </c>
      <c r="B49" s="273"/>
      <c r="E49" s="273" t="s">
        <v>1462</v>
      </c>
      <c r="F49" s="273"/>
      <c r="G49" s="273"/>
      <c r="H49" s="273"/>
      <c r="I49" s="31"/>
      <c r="J49" s="274"/>
      <c r="K49" s="274"/>
      <c r="L49" s="274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</row>
    <row r="50" spans="1:87" s="27" customFormat="1" ht="18" customHeight="1">
      <c r="A50" s="270" t="s">
        <v>1005</v>
      </c>
      <c r="B50" s="266" t="s">
        <v>1006</v>
      </c>
      <c r="C50" s="266" t="s">
        <v>1007</v>
      </c>
      <c r="D50" s="266"/>
      <c r="E50" s="266" t="s">
        <v>1008</v>
      </c>
      <c r="F50" s="266"/>
      <c r="G50" s="266" t="s">
        <v>1009</v>
      </c>
      <c r="H50" s="266"/>
      <c r="I50" s="267" t="s">
        <v>1010</v>
      </c>
      <c r="J50" s="267"/>
      <c r="K50" s="267"/>
      <c r="L50" s="266" t="s">
        <v>1011</v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</row>
    <row r="51" spans="1:87" s="27" customFormat="1" ht="18" customHeight="1">
      <c r="A51" s="270"/>
      <c r="B51" s="266"/>
      <c r="C51" s="16" t="s">
        <v>1012</v>
      </c>
      <c r="D51" s="16" t="s">
        <v>1013</v>
      </c>
      <c r="E51" s="16" t="s">
        <v>1012</v>
      </c>
      <c r="F51" s="16" t="s">
        <v>1013</v>
      </c>
      <c r="G51" s="16" t="s">
        <v>1012</v>
      </c>
      <c r="H51" s="16" t="s">
        <v>1013</v>
      </c>
      <c r="I51" s="24" t="s">
        <v>1014</v>
      </c>
      <c r="J51" s="24" t="s">
        <v>1015</v>
      </c>
      <c r="K51" s="24" t="s">
        <v>1003</v>
      </c>
      <c r="L51" s="266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</row>
    <row r="52" spans="1:12" ht="18" customHeight="1">
      <c r="A52" s="32" t="s">
        <v>1034</v>
      </c>
      <c r="B52" s="119" t="s">
        <v>1035</v>
      </c>
      <c r="C52" s="113">
        <v>7379</v>
      </c>
      <c r="D52" s="113">
        <v>666</v>
      </c>
      <c r="E52" s="113">
        <v>7426</v>
      </c>
      <c r="F52" s="113">
        <v>1</v>
      </c>
      <c r="G52" s="4">
        <f>E52-C52</f>
        <v>47</v>
      </c>
      <c r="H52" s="16">
        <v>1</v>
      </c>
      <c r="I52" s="97">
        <f>G52*0.589</f>
        <v>27.683</v>
      </c>
      <c r="J52" s="100">
        <f>H52*2.86</f>
        <v>2.86</v>
      </c>
      <c r="K52" s="100">
        <f>J52+I52</f>
        <v>30.543</v>
      </c>
      <c r="L52" s="268" t="s">
        <v>1461</v>
      </c>
    </row>
    <row r="53" spans="1:87" s="27" customFormat="1" ht="18" customHeight="1">
      <c r="A53" s="111" t="s">
        <v>1036</v>
      </c>
      <c r="B53" s="4" t="s">
        <v>1037</v>
      </c>
      <c r="C53" s="16">
        <v>4782</v>
      </c>
      <c r="D53" s="16">
        <v>691</v>
      </c>
      <c r="E53" s="16">
        <v>5070</v>
      </c>
      <c r="F53" s="16">
        <v>3</v>
      </c>
      <c r="G53" s="4">
        <f aca="true" t="shared" si="9" ref="G53:G68">E53-C53</f>
        <v>288</v>
      </c>
      <c r="H53" s="16">
        <v>3</v>
      </c>
      <c r="I53" s="97">
        <f aca="true" t="shared" si="10" ref="I53:I68">G53*0.589</f>
        <v>169.632</v>
      </c>
      <c r="J53" s="100">
        <f aca="true" t="shared" si="11" ref="J53:J68">H53*2.86</f>
        <v>8.58</v>
      </c>
      <c r="K53" s="100">
        <f aca="true" t="shared" si="12" ref="K53:K68">J53+I53</f>
        <v>178.21200000000002</v>
      </c>
      <c r="L53" s="26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</row>
    <row r="54" spans="1:12" ht="18" customHeight="1">
      <c r="A54" s="32" t="s">
        <v>104</v>
      </c>
      <c r="B54" s="119" t="s">
        <v>1038</v>
      </c>
      <c r="C54" s="113">
        <v>977</v>
      </c>
      <c r="D54" s="113">
        <v>1395</v>
      </c>
      <c r="E54" s="113">
        <v>1258</v>
      </c>
      <c r="F54" s="113">
        <v>5</v>
      </c>
      <c r="G54" s="4">
        <f t="shared" si="9"/>
        <v>281</v>
      </c>
      <c r="H54" s="16">
        <v>5</v>
      </c>
      <c r="I54" s="97">
        <f t="shared" si="10"/>
        <v>165.509</v>
      </c>
      <c r="J54" s="100">
        <f t="shared" si="11"/>
        <v>14.299999999999999</v>
      </c>
      <c r="K54" s="100">
        <f t="shared" si="12"/>
        <v>179.809</v>
      </c>
      <c r="L54" s="268"/>
    </row>
    <row r="55" spans="1:87" s="27" customFormat="1" ht="18" customHeight="1">
      <c r="A55" s="111" t="s">
        <v>105</v>
      </c>
      <c r="B55" s="4" t="s">
        <v>1039</v>
      </c>
      <c r="C55" s="16">
        <v>1477</v>
      </c>
      <c r="D55" s="16">
        <v>2916</v>
      </c>
      <c r="E55" s="16">
        <v>1607</v>
      </c>
      <c r="F55" s="16">
        <v>2</v>
      </c>
      <c r="G55" s="4">
        <f t="shared" si="9"/>
        <v>130</v>
      </c>
      <c r="H55" s="16">
        <v>2</v>
      </c>
      <c r="I55" s="97">
        <f t="shared" si="10"/>
        <v>76.57</v>
      </c>
      <c r="J55" s="100">
        <f t="shared" si="11"/>
        <v>5.72</v>
      </c>
      <c r="K55" s="100">
        <f t="shared" si="12"/>
        <v>82.28999999999999</v>
      </c>
      <c r="L55" s="26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</row>
    <row r="56" spans="1:13" ht="18" customHeight="1">
      <c r="A56" s="32" t="s">
        <v>106</v>
      </c>
      <c r="B56" s="107" t="s">
        <v>1040</v>
      </c>
      <c r="C56" s="113">
        <v>404</v>
      </c>
      <c r="D56" s="113">
        <v>1877</v>
      </c>
      <c r="E56" s="113">
        <v>735</v>
      </c>
      <c r="F56" s="113">
        <v>7</v>
      </c>
      <c r="G56" s="4">
        <f t="shared" si="9"/>
        <v>331</v>
      </c>
      <c r="H56" s="16">
        <v>7</v>
      </c>
      <c r="I56" s="97">
        <f t="shared" si="10"/>
        <v>194.959</v>
      </c>
      <c r="J56" s="100">
        <f t="shared" si="11"/>
        <v>20.02</v>
      </c>
      <c r="K56" s="100">
        <f t="shared" si="12"/>
        <v>214.979</v>
      </c>
      <c r="L56" s="268"/>
      <c r="M56" s="29"/>
    </row>
    <row r="57" spans="1:87" s="27" customFormat="1" ht="18" customHeight="1">
      <c r="A57" s="111" t="s">
        <v>107</v>
      </c>
      <c r="B57" s="4" t="s">
        <v>1041</v>
      </c>
      <c r="C57" s="16">
        <v>23113</v>
      </c>
      <c r="D57" s="16">
        <v>463</v>
      </c>
      <c r="E57" s="16">
        <v>23451</v>
      </c>
      <c r="F57" s="16">
        <v>496</v>
      </c>
      <c r="G57" s="4">
        <f t="shared" si="9"/>
        <v>338</v>
      </c>
      <c r="H57" s="16">
        <f>F57-D57</f>
        <v>33</v>
      </c>
      <c r="I57" s="97">
        <f t="shared" si="10"/>
        <v>199.082</v>
      </c>
      <c r="J57" s="100">
        <f t="shared" si="11"/>
        <v>94.38</v>
      </c>
      <c r="K57" s="100">
        <f t="shared" si="12"/>
        <v>293.462</v>
      </c>
      <c r="L57" s="26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</row>
    <row r="58" spans="1:13" ht="18" customHeight="1">
      <c r="A58" s="32" t="s">
        <v>108</v>
      </c>
      <c r="B58" s="107" t="s">
        <v>1042</v>
      </c>
      <c r="C58" s="113">
        <v>8292</v>
      </c>
      <c r="D58" s="113">
        <v>3049</v>
      </c>
      <c r="E58" s="113">
        <v>8458</v>
      </c>
      <c r="F58" s="113">
        <v>15</v>
      </c>
      <c r="G58" s="4">
        <f t="shared" si="9"/>
        <v>166</v>
      </c>
      <c r="H58" s="16">
        <v>15</v>
      </c>
      <c r="I58" s="97">
        <f t="shared" si="10"/>
        <v>97.774</v>
      </c>
      <c r="J58" s="100">
        <f t="shared" si="11"/>
        <v>42.9</v>
      </c>
      <c r="K58" s="100">
        <f t="shared" si="12"/>
        <v>140.674</v>
      </c>
      <c r="L58" s="268"/>
      <c r="M58" s="29"/>
    </row>
    <row r="59" spans="1:87" s="27" customFormat="1" ht="18" customHeight="1">
      <c r="A59" s="111" t="s">
        <v>109</v>
      </c>
      <c r="B59" s="4" t="s">
        <v>1043</v>
      </c>
      <c r="C59" s="16">
        <v>5345</v>
      </c>
      <c r="D59" s="16">
        <v>698</v>
      </c>
      <c r="E59" s="16">
        <v>5539</v>
      </c>
      <c r="F59" s="16">
        <v>715</v>
      </c>
      <c r="G59" s="4">
        <f t="shared" si="9"/>
        <v>194</v>
      </c>
      <c r="H59" s="16">
        <f aca="true" t="shared" si="13" ref="H59:H68">F59-D59</f>
        <v>17</v>
      </c>
      <c r="I59" s="97">
        <f t="shared" si="10"/>
        <v>114.26599999999999</v>
      </c>
      <c r="J59" s="100">
        <f t="shared" si="11"/>
        <v>48.62</v>
      </c>
      <c r="K59" s="100">
        <f t="shared" si="12"/>
        <v>162.886</v>
      </c>
      <c r="L59" s="26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</row>
    <row r="60" spans="1:13" ht="18" customHeight="1">
      <c r="A60" s="32" t="s">
        <v>110</v>
      </c>
      <c r="B60" s="119" t="s">
        <v>1044</v>
      </c>
      <c r="C60" s="113">
        <v>1300</v>
      </c>
      <c r="D60" s="113">
        <v>1899</v>
      </c>
      <c r="E60" s="113">
        <v>1722</v>
      </c>
      <c r="F60" s="113">
        <v>18</v>
      </c>
      <c r="G60" s="4">
        <f t="shared" si="9"/>
        <v>422</v>
      </c>
      <c r="H60" s="16">
        <v>18</v>
      </c>
      <c r="I60" s="97">
        <f t="shared" si="10"/>
        <v>248.558</v>
      </c>
      <c r="J60" s="100">
        <f t="shared" si="11"/>
        <v>51.48</v>
      </c>
      <c r="K60" s="100">
        <f t="shared" si="12"/>
        <v>300.038</v>
      </c>
      <c r="L60" s="268"/>
      <c r="M60" s="29"/>
    </row>
    <row r="61" spans="1:87" s="27" customFormat="1" ht="18" customHeight="1">
      <c r="A61" s="111" t="s">
        <v>111</v>
      </c>
      <c r="B61" s="4" t="s">
        <v>1045</v>
      </c>
      <c r="C61" s="16">
        <v>7745</v>
      </c>
      <c r="D61" s="16">
        <v>2935</v>
      </c>
      <c r="E61" s="16">
        <v>8930</v>
      </c>
      <c r="F61" s="16">
        <v>2959</v>
      </c>
      <c r="G61" s="4">
        <f t="shared" si="9"/>
        <v>1185</v>
      </c>
      <c r="H61" s="16">
        <f t="shared" si="13"/>
        <v>24</v>
      </c>
      <c r="I61" s="97">
        <f t="shared" si="10"/>
        <v>697.9649999999999</v>
      </c>
      <c r="J61" s="100">
        <f t="shared" si="11"/>
        <v>68.64</v>
      </c>
      <c r="K61" s="100">
        <f t="shared" si="12"/>
        <v>766.6049999999999</v>
      </c>
      <c r="L61" s="26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</row>
    <row r="62" spans="1:13" ht="18" customHeight="1">
      <c r="A62" s="32" t="s">
        <v>417</v>
      </c>
      <c r="B62" s="107" t="s">
        <v>1046</v>
      </c>
      <c r="C62" s="113">
        <v>3740</v>
      </c>
      <c r="D62" s="113">
        <v>1767</v>
      </c>
      <c r="E62" s="113">
        <v>3822</v>
      </c>
      <c r="F62" s="113">
        <v>1</v>
      </c>
      <c r="G62" s="4">
        <f t="shared" si="9"/>
        <v>82</v>
      </c>
      <c r="H62" s="16">
        <v>1</v>
      </c>
      <c r="I62" s="97">
        <f t="shared" si="10"/>
        <v>48.297999999999995</v>
      </c>
      <c r="J62" s="100">
        <f t="shared" si="11"/>
        <v>2.86</v>
      </c>
      <c r="K62" s="100">
        <f t="shared" si="12"/>
        <v>51.157999999999994</v>
      </c>
      <c r="L62" s="268"/>
      <c r="M62" s="29"/>
    </row>
    <row r="63" spans="1:87" s="27" customFormat="1" ht="18" customHeight="1">
      <c r="A63" s="111" t="s">
        <v>418</v>
      </c>
      <c r="B63" s="4" t="s">
        <v>1047</v>
      </c>
      <c r="C63" s="16">
        <v>6526</v>
      </c>
      <c r="D63" s="16">
        <v>448</v>
      </c>
      <c r="E63" s="16">
        <v>7321</v>
      </c>
      <c r="F63" s="16">
        <v>477</v>
      </c>
      <c r="G63" s="4">
        <f t="shared" si="9"/>
        <v>795</v>
      </c>
      <c r="H63" s="16">
        <f t="shared" si="13"/>
        <v>29</v>
      </c>
      <c r="I63" s="97">
        <f t="shared" si="10"/>
        <v>468.255</v>
      </c>
      <c r="J63" s="100">
        <f t="shared" si="11"/>
        <v>82.94</v>
      </c>
      <c r="K63" s="100">
        <f t="shared" si="12"/>
        <v>551.1949999999999</v>
      </c>
      <c r="L63" s="26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</row>
    <row r="64" spans="1:13" ht="18" customHeight="1">
      <c r="A64" s="32" t="s">
        <v>419</v>
      </c>
      <c r="B64" s="107" t="s">
        <v>1048</v>
      </c>
      <c r="C64" s="113">
        <v>1481</v>
      </c>
      <c r="D64" s="113">
        <v>3152</v>
      </c>
      <c r="E64" s="113">
        <v>1741</v>
      </c>
      <c r="F64" s="113">
        <v>7</v>
      </c>
      <c r="G64" s="4">
        <f t="shared" si="9"/>
        <v>260</v>
      </c>
      <c r="H64" s="16">
        <v>7</v>
      </c>
      <c r="I64" s="97">
        <f t="shared" si="10"/>
        <v>153.14</v>
      </c>
      <c r="J64" s="100">
        <f t="shared" si="11"/>
        <v>20.02</v>
      </c>
      <c r="K64" s="100">
        <f t="shared" si="12"/>
        <v>173.16</v>
      </c>
      <c r="L64" s="268"/>
      <c r="M64" s="29"/>
    </row>
    <row r="65" spans="1:87" s="27" customFormat="1" ht="18" customHeight="1">
      <c r="A65" s="111" t="s">
        <v>420</v>
      </c>
      <c r="B65" s="4" t="s">
        <v>1049</v>
      </c>
      <c r="C65" s="16">
        <v>6698</v>
      </c>
      <c r="D65" s="16">
        <v>349</v>
      </c>
      <c r="E65" s="16">
        <v>7136</v>
      </c>
      <c r="F65" s="16">
        <v>359</v>
      </c>
      <c r="G65" s="4">
        <f t="shared" si="9"/>
        <v>438</v>
      </c>
      <c r="H65" s="16">
        <f t="shared" si="13"/>
        <v>10</v>
      </c>
      <c r="I65" s="97">
        <f t="shared" si="10"/>
        <v>257.98199999999997</v>
      </c>
      <c r="J65" s="100">
        <f t="shared" si="11"/>
        <v>28.599999999999998</v>
      </c>
      <c r="K65" s="100">
        <f t="shared" si="12"/>
        <v>286.582</v>
      </c>
      <c r="L65" s="26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</row>
    <row r="66" spans="1:12" ht="18" customHeight="1">
      <c r="A66" s="32" t="s">
        <v>421</v>
      </c>
      <c r="B66" s="107" t="s">
        <v>1050</v>
      </c>
      <c r="C66" s="16">
        <v>7740</v>
      </c>
      <c r="D66" s="113">
        <v>2200</v>
      </c>
      <c r="E66" s="113">
        <v>7854</v>
      </c>
      <c r="F66" s="106">
        <v>28</v>
      </c>
      <c r="G66" s="4">
        <f t="shared" si="9"/>
        <v>114</v>
      </c>
      <c r="H66" s="16">
        <v>28</v>
      </c>
      <c r="I66" s="97">
        <f t="shared" si="10"/>
        <v>67.146</v>
      </c>
      <c r="J66" s="100">
        <f t="shared" si="11"/>
        <v>80.08</v>
      </c>
      <c r="K66" s="100">
        <f t="shared" si="12"/>
        <v>147.226</v>
      </c>
      <c r="L66" s="268"/>
    </row>
    <row r="67" spans="1:87" s="27" customFormat="1" ht="18" customHeight="1">
      <c r="A67" s="111" t="s">
        <v>422</v>
      </c>
      <c r="B67" s="4" t="s">
        <v>1051</v>
      </c>
      <c r="C67" s="16">
        <v>2322</v>
      </c>
      <c r="D67" s="16">
        <v>475</v>
      </c>
      <c r="E67" s="113">
        <v>3102</v>
      </c>
      <c r="F67" s="16">
        <v>501</v>
      </c>
      <c r="G67" s="4">
        <f t="shared" si="9"/>
        <v>780</v>
      </c>
      <c r="H67" s="16">
        <f t="shared" si="13"/>
        <v>26</v>
      </c>
      <c r="I67" s="97">
        <f t="shared" si="10"/>
        <v>459.41999999999996</v>
      </c>
      <c r="J67" s="100">
        <f t="shared" si="11"/>
        <v>74.36</v>
      </c>
      <c r="K67" s="100">
        <f t="shared" si="12"/>
        <v>533.78</v>
      </c>
      <c r="L67" s="269"/>
      <c r="M67" s="118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</row>
    <row r="68" spans="1:12" ht="18" customHeight="1">
      <c r="A68" s="32" t="s">
        <v>1052</v>
      </c>
      <c r="B68" s="107" t="s">
        <v>1053</v>
      </c>
      <c r="C68" s="113">
        <v>11487</v>
      </c>
      <c r="D68" s="113">
        <v>1009</v>
      </c>
      <c r="E68" s="113">
        <v>11899</v>
      </c>
      <c r="F68" s="113">
        <v>1031</v>
      </c>
      <c r="G68" s="4">
        <f t="shared" si="9"/>
        <v>412</v>
      </c>
      <c r="H68" s="16">
        <f t="shared" si="13"/>
        <v>22</v>
      </c>
      <c r="I68" s="97">
        <f t="shared" si="10"/>
        <v>242.66799999999998</v>
      </c>
      <c r="J68" s="100">
        <f t="shared" si="11"/>
        <v>62.919999999999995</v>
      </c>
      <c r="K68" s="100">
        <f t="shared" si="12"/>
        <v>305.58799999999997</v>
      </c>
      <c r="L68" s="268"/>
    </row>
    <row r="69" spans="1:87" s="27" customFormat="1" ht="18" customHeight="1">
      <c r="A69" s="111"/>
      <c r="B69" s="4"/>
      <c r="C69" s="16"/>
      <c r="D69" s="16"/>
      <c r="E69" s="16"/>
      <c r="F69" s="16"/>
      <c r="G69" s="107"/>
      <c r="H69" s="113"/>
      <c r="I69" s="12"/>
      <c r="J69" s="24"/>
      <c r="K69" s="24"/>
      <c r="L69" s="269"/>
      <c r="M69" s="118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</row>
    <row r="70" spans="1:14" ht="18" customHeight="1">
      <c r="A70" s="265" t="s">
        <v>1003</v>
      </c>
      <c r="B70" s="265"/>
      <c r="C70" s="121"/>
      <c r="D70" s="121"/>
      <c r="E70" s="113"/>
      <c r="F70" s="113"/>
      <c r="G70" s="121"/>
      <c r="H70" s="121"/>
      <c r="I70" s="122"/>
      <c r="J70" s="122"/>
      <c r="K70" s="122"/>
      <c r="L70" s="269"/>
      <c r="N70" s="29"/>
    </row>
    <row r="71" spans="1:87" s="27" customFormat="1" ht="25.5">
      <c r="A71" s="271" t="s">
        <v>439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3"/>
      <c r="M71" s="118"/>
      <c r="N71" s="118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</row>
    <row r="72" spans="1:87" s="27" customFormat="1" ht="14.25">
      <c r="A72" s="273" t="s">
        <v>1004</v>
      </c>
      <c r="B72" s="273"/>
      <c r="E72" s="273" t="s">
        <v>1462</v>
      </c>
      <c r="F72" s="273"/>
      <c r="G72" s="273"/>
      <c r="H72" s="273"/>
      <c r="I72" s="31"/>
      <c r="J72" s="274"/>
      <c r="K72" s="274"/>
      <c r="L72" s="274"/>
      <c r="M72" s="118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</row>
    <row r="73" spans="1:87" s="27" customFormat="1" ht="18" customHeight="1">
      <c r="A73" s="270" t="s">
        <v>1005</v>
      </c>
      <c r="B73" s="266" t="s">
        <v>1006</v>
      </c>
      <c r="C73" s="266" t="s">
        <v>1007</v>
      </c>
      <c r="D73" s="266"/>
      <c r="E73" s="266" t="s">
        <v>1008</v>
      </c>
      <c r="F73" s="266"/>
      <c r="G73" s="266" t="s">
        <v>1009</v>
      </c>
      <c r="H73" s="266"/>
      <c r="I73" s="267" t="s">
        <v>1010</v>
      </c>
      <c r="J73" s="267"/>
      <c r="K73" s="267"/>
      <c r="L73" s="266" t="s">
        <v>1011</v>
      </c>
      <c r="M73" s="118"/>
      <c r="N73" s="118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</row>
    <row r="74" spans="1:87" s="27" customFormat="1" ht="18" customHeight="1">
      <c r="A74" s="270"/>
      <c r="B74" s="266"/>
      <c r="C74" s="16" t="s">
        <v>1012</v>
      </c>
      <c r="D74" s="16" t="s">
        <v>1013</v>
      </c>
      <c r="E74" s="16" t="s">
        <v>1012</v>
      </c>
      <c r="F74" s="16" t="s">
        <v>1013</v>
      </c>
      <c r="G74" s="16" t="s">
        <v>1012</v>
      </c>
      <c r="H74" s="16" t="s">
        <v>1013</v>
      </c>
      <c r="I74" s="24" t="s">
        <v>1014</v>
      </c>
      <c r="J74" s="24" t="s">
        <v>1015</v>
      </c>
      <c r="K74" s="24" t="s">
        <v>1003</v>
      </c>
      <c r="L74" s="266"/>
      <c r="M74" s="118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</row>
    <row r="75" spans="1:87" s="106" customFormat="1" ht="18" customHeight="1">
      <c r="A75" s="32" t="s">
        <v>1054</v>
      </c>
      <c r="B75" s="107" t="s">
        <v>1042</v>
      </c>
      <c r="C75" s="113">
        <v>238</v>
      </c>
      <c r="D75" s="113">
        <v>72</v>
      </c>
      <c r="E75" s="113">
        <v>1751</v>
      </c>
      <c r="F75" s="113">
        <v>102</v>
      </c>
      <c r="G75" s="4">
        <f>E75-C75</f>
        <v>1513</v>
      </c>
      <c r="H75" s="16">
        <f>F75-D75</f>
        <v>30</v>
      </c>
      <c r="I75" s="97">
        <f>G75*0.589</f>
        <v>891.1569999999999</v>
      </c>
      <c r="J75" s="100">
        <f>H75*2.86</f>
        <v>85.8</v>
      </c>
      <c r="K75" s="100">
        <f>J75+I75</f>
        <v>976.9569999999999</v>
      </c>
      <c r="L75" s="268" t="s">
        <v>1463</v>
      </c>
      <c r="M75" s="214"/>
      <c r="N75" s="118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</row>
    <row r="76" spans="1:87" s="27" customFormat="1" ht="18" customHeight="1">
      <c r="A76" s="111" t="s">
        <v>1055</v>
      </c>
      <c r="B76" s="4" t="s">
        <v>1056</v>
      </c>
      <c r="C76" s="16">
        <v>32358</v>
      </c>
      <c r="D76" s="16">
        <v>2045</v>
      </c>
      <c r="E76" s="16">
        <v>33908</v>
      </c>
      <c r="F76" s="16">
        <v>2086</v>
      </c>
      <c r="G76" s="4">
        <f aca="true" t="shared" si="14" ref="G76:G90">E76-C76</f>
        <v>1550</v>
      </c>
      <c r="H76" s="16">
        <f aca="true" t="shared" si="15" ref="H76:H90">F76-D76</f>
        <v>41</v>
      </c>
      <c r="I76" s="97">
        <f aca="true" t="shared" si="16" ref="I76:I90">G76*0.589</f>
        <v>912.9499999999999</v>
      </c>
      <c r="J76" s="100">
        <f aca="true" t="shared" si="17" ref="J76:J90">H76*2.86</f>
        <v>117.25999999999999</v>
      </c>
      <c r="K76" s="100">
        <f aca="true" t="shared" si="18" ref="K76:K90">J76+I76</f>
        <v>1030.21</v>
      </c>
      <c r="L76" s="269"/>
      <c r="M76" s="118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</row>
    <row r="77" spans="1:12" ht="18" customHeight="1">
      <c r="A77" s="32" t="s">
        <v>112</v>
      </c>
      <c r="B77" s="107" t="s">
        <v>994</v>
      </c>
      <c r="C77" s="113">
        <v>15097</v>
      </c>
      <c r="D77" s="113">
        <v>698</v>
      </c>
      <c r="E77" s="113">
        <v>15262</v>
      </c>
      <c r="F77" s="113">
        <v>725</v>
      </c>
      <c r="G77" s="4">
        <f t="shared" si="14"/>
        <v>165</v>
      </c>
      <c r="H77" s="16">
        <f t="shared" si="15"/>
        <v>27</v>
      </c>
      <c r="I77" s="97">
        <f t="shared" si="16"/>
        <v>97.18499999999999</v>
      </c>
      <c r="J77" s="100">
        <f t="shared" si="17"/>
        <v>77.22</v>
      </c>
      <c r="K77" s="100">
        <f t="shared" si="18"/>
        <v>174.40499999999997</v>
      </c>
      <c r="L77" s="268"/>
    </row>
    <row r="78" spans="1:87" s="27" customFormat="1" ht="18" customHeight="1">
      <c r="A78" s="111" t="s">
        <v>113</v>
      </c>
      <c r="B78" s="4" t="s">
        <v>1057</v>
      </c>
      <c r="C78" s="16">
        <v>31025</v>
      </c>
      <c r="D78" s="16">
        <v>1785</v>
      </c>
      <c r="E78" s="16">
        <v>32505</v>
      </c>
      <c r="F78" s="16">
        <v>1861</v>
      </c>
      <c r="G78" s="4">
        <f t="shared" si="14"/>
        <v>1480</v>
      </c>
      <c r="H78" s="16">
        <f t="shared" si="15"/>
        <v>76</v>
      </c>
      <c r="I78" s="97">
        <f t="shared" si="16"/>
        <v>871.7199999999999</v>
      </c>
      <c r="J78" s="100">
        <f t="shared" si="17"/>
        <v>217.35999999999999</v>
      </c>
      <c r="K78" s="100">
        <f t="shared" si="18"/>
        <v>1089.08</v>
      </c>
      <c r="L78" s="269"/>
      <c r="M78" s="118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</row>
    <row r="79" spans="1:12" ht="18" customHeight="1">
      <c r="A79" s="32" t="s">
        <v>114</v>
      </c>
      <c r="B79" s="107" t="s">
        <v>1058</v>
      </c>
      <c r="C79" s="113">
        <v>23441</v>
      </c>
      <c r="D79" s="113">
        <v>2363</v>
      </c>
      <c r="E79" s="113">
        <v>24100</v>
      </c>
      <c r="F79" s="113">
        <v>2425</v>
      </c>
      <c r="G79" s="4">
        <f t="shared" si="14"/>
        <v>659</v>
      </c>
      <c r="H79" s="16">
        <f t="shared" si="15"/>
        <v>62</v>
      </c>
      <c r="I79" s="97">
        <f t="shared" si="16"/>
        <v>388.15099999999995</v>
      </c>
      <c r="J79" s="100">
        <f t="shared" si="17"/>
        <v>177.32</v>
      </c>
      <c r="K79" s="100">
        <f t="shared" si="18"/>
        <v>565.471</v>
      </c>
      <c r="L79" s="268"/>
    </row>
    <row r="80" spans="1:87" s="27" customFormat="1" ht="18" customHeight="1">
      <c r="A80" s="111" t="s">
        <v>115</v>
      </c>
      <c r="B80" s="4" t="s">
        <v>1059</v>
      </c>
      <c r="C80" s="16">
        <v>44321</v>
      </c>
      <c r="D80" s="16">
        <v>2491</v>
      </c>
      <c r="E80" s="16">
        <v>45357</v>
      </c>
      <c r="F80" s="16">
        <v>2535</v>
      </c>
      <c r="G80" s="4">
        <f t="shared" si="14"/>
        <v>1036</v>
      </c>
      <c r="H80" s="16">
        <f t="shared" si="15"/>
        <v>44</v>
      </c>
      <c r="I80" s="97">
        <f t="shared" si="16"/>
        <v>610.204</v>
      </c>
      <c r="J80" s="100">
        <f t="shared" si="17"/>
        <v>125.83999999999999</v>
      </c>
      <c r="K80" s="100">
        <f t="shared" si="18"/>
        <v>736.044</v>
      </c>
      <c r="L80" s="26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</row>
    <row r="81" spans="1:12" ht="18" customHeight="1">
      <c r="A81" s="32" t="s">
        <v>116</v>
      </c>
      <c r="B81" s="107" t="s">
        <v>1060</v>
      </c>
      <c r="C81" s="113">
        <v>9994</v>
      </c>
      <c r="D81" s="113">
        <v>165</v>
      </c>
      <c r="E81" s="113">
        <v>10763</v>
      </c>
      <c r="F81" s="113">
        <v>195</v>
      </c>
      <c r="G81" s="4">
        <f t="shared" si="14"/>
        <v>769</v>
      </c>
      <c r="H81" s="16">
        <f t="shared" si="15"/>
        <v>30</v>
      </c>
      <c r="I81" s="97">
        <f t="shared" si="16"/>
        <v>452.941</v>
      </c>
      <c r="J81" s="100">
        <f t="shared" si="17"/>
        <v>85.8</v>
      </c>
      <c r="K81" s="100">
        <f t="shared" si="18"/>
        <v>538.741</v>
      </c>
      <c r="L81" s="268"/>
    </row>
    <row r="82" spans="1:87" s="27" customFormat="1" ht="18" customHeight="1">
      <c r="A82" s="111" t="s">
        <v>117</v>
      </c>
      <c r="B82" s="4" t="s">
        <v>1061</v>
      </c>
      <c r="C82" s="16">
        <v>13302</v>
      </c>
      <c r="D82" s="16">
        <v>2703</v>
      </c>
      <c r="E82" s="16">
        <v>13737</v>
      </c>
      <c r="F82" s="16">
        <v>2727</v>
      </c>
      <c r="G82" s="4">
        <f t="shared" si="14"/>
        <v>435</v>
      </c>
      <c r="H82" s="16">
        <f t="shared" si="15"/>
        <v>24</v>
      </c>
      <c r="I82" s="97">
        <f t="shared" si="16"/>
        <v>256.215</v>
      </c>
      <c r="J82" s="100">
        <f t="shared" si="17"/>
        <v>68.64</v>
      </c>
      <c r="K82" s="100">
        <f t="shared" si="18"/>
        <v>324.85499999999996</v>
      </c>
      <c r="L82" s="26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</row>
    <row r="83" spans="1:12" ht="18" customHeight="1">
      <c r="A83" s="32" t="s">
        <v>118</v>
      </c>
      <c r="B83" s="107" t="s">
        <v>1062</v>
      </c>
      <c r="C83" s="113">
        <v>2945</v>
      </c>
      <c r="D83" s="113">
        <v>2025</v>
      </c>
      <c r="E83" s="113">
        <v>2945</v>
      </c>
      <c r="F83" s="113">
        <v>2025</v>
      </c>
      <c r="G83" s="4">
        <f t="shared" si="14"/>
        <v>0</v>
      </c>
      <c r="H83" s="16">
        <f t="shared" si="15"/>
        <v>0</v>
      </c>
      <c r="I83" s="97">
        <f t="shared" si="16"/>
        <v>0</v>
      </c>
      <c r="J83" s="100">
        <f t="shared" si="17"/>
        <v>0</v>
      </c>
      <c r="K83" s="100">
        <f t="shared" si="18"/>
        <v>0</v>
      </c>
      <c r="L83" s="268"/>
    </row>
    <row r="84" spans="1:87" s="27" customFormat="1" ht="18" customHeight="1">
      <c r="A84" s="111" t="s">
        <v>119</v>
      </c>
      <c r="B84" s="4" t="s">
        <v>1063</v>
      </c>
      <c r="C84" s="16">
        <v>6091</v>
      </c>
      <c r="D84" s="16">
        <v>3556</v>
      </c>
      <c r="E84" s="16">
        <v>6740</v>
      </c>
      <c r="F84" s="16">
        <v>3586</v>
      </c>
      <c r="G84" s="4">
        <f t="shared" si="14"/>
        <v>649</v>
      </c>
      <c r="H84" s="16">
        <f t="shared" si="15"/>
        <v>30</v>
      </c>
      <c r="I84" s="97">
        <f t="shared" si="16"/>
        <v>382.26099999999997</v>
      </c>
      <c r="J84" s="100">
        <f t="shared" si="17"/>
        <v>85.8</v>
      </c>
      <c r="K84" s="100">
        <f t="shared" si="18"/>
        <v>468.061</v>
      </c>
      <c r="L84" s="26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</row>
    <row r="85" spans="1:12" ht="18" customHeight="1">
      <c r="A85" s="32" t="s">
        <v>424</v>
      </c>
      <c r="B85" s="107" t="s">
        <v>1064</v>
      </c>
      <c r="C85" s="113">
        <v>21364</v>
      </c>
      <c r="D85" s="113">
        <v>2626</v>
      </c>
      <c r="E85" s="113">
        <v>22288</v>
      </c>
      <c r="F85" s="113">
        <v>2659</v>
      </c>
      <c r="G85" s="4">
        <f t="shared" si="14"/>
        <v>924</v>
      </c>
      <c r="H85" s="16">
        <f t="shared" si="15"/>
        <v>33</v>
      </c>
      <c r="I85" s="97">
        <f t="shared" si="16"/>
        <v>544.236</v>
      </c>
      <c r="J85" s="100">
        <f t="shared" si="17"/>
        <v>94.38</v>
      </c>
      <c r="K85" s="100">
        <f t="shared" si="18"/>
        <v>638.616</v>
      </c>
      <c r="L85" s="268"/>
    </row>
    <row r="86" spans="1:87" s="27" customFormat="1" ht="18" customHeight="1">
      <c r="A86" s="111" t="s">
        <v>425</v>
      </c>
      <c r="B86" s="4" t="s">
        <v>1065</v>
      </c>
      <c r="C86" s="16">
        <v>2306</v>
      </c>
      <c r="D86" s="16">
        <v>1555</v>
      </c>
      <c r="E86" s="16">
        <v>2486</v>
      </c>
      <c r="F86" s="16">
        <v>1575</v>
      </c>
      <c r="G86" s="4">
        <f t="shared" si="14"/>
        <v>180</v>
      </c>
      <c r="H86" s="16">
        <f t="shared" si="15"/>
        <v>20</v>
      </c>
      <c r="I86" s="97">
        <f t="shared" si="16"/>
        <v>106.02</v>
      </c>
      <c r="J86" s="100">
        <f t="shared" si="17"/>
        <v>57.199999999999996</v>
      </c>
      <c r="K86" s="100">
        <f t="shared" si="18"/>
        <v>163.22</v>
      </c>
      <c r="L86" s="26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</row>
    <row r="87" spans="1:12" ht="18" customHeight="1">
      <c r="A87" s="32" t="s">
        <v>426</v>
      </c>
      <c r="B87" s="107" t="s">
        <v>1066</v>
      </c>
      <c r="C87" s="113">
        <v>4584</v>
      </c>
      <c r="D87" s="113">
        <v>2321</v>
      </c>
      <c r="E87" s="113">
        <v>5140</v>
      </c>
      <c r="F87" s="113">
        <v>2336</v>
      </c>
      <c r="G87" s="4">
        <f t="shared" si="14"/>
        <v>556</v>
      </c>
      <c r="H87" s="16">
        <f t="shared" si="15"/>
        <v>15</v>
      </c>
      <c r="I87" s="97">
        <f t="shared" si="16"/>
        <v>327.484</v>
      </c>
      <c r="J87" s="100">
        <f t="shared" si="17"/>
        <v>42.9</v>
      </c>
      <c r="K87" s="100">
        <f t="shared" si="18"/>
        <v>370.38399999999996</v>
      </c>
      <c r="L87" s="268"/>
    </row>
    <row r="88" spans="1:87" s="27" customFormat="1" ht="18" customHeight="1">
      <c r="A88" s="111" t="s">
        <v>427</v>
      </c>
      <c r="B88" s="4" t="s">
        <v>1067</v>
      </c>
      <c r="C88" s="16">
        <v>15286</v>
      </c>
      <c r="D88" s="16">
        <v>856</v>
      </c>
      <c r="E88" s="16">
        <v>15660</v>
      </c>
      <c r="F88" s="16">
        <v>900</v>
      </c>
      <c r="G88" s="4">
        <f t="shared" si="14"/>
        <v>374</v>
      </c>
      <c r="H88" s="16">
        <f t="shared" si="15"/>
        <v>44</v>
      </c>
      <c r="I88" s="97">
        <f t="shared" si="16"/>
        <v>220.286</v>
      </c>
      <c r="J88" s="100">
        <f t="shared" si="17"/>
        <v>125.83999999999999</v>
      </c>
      <c r="K88" s="100">
        <f t="shared" si="18"/>
        <v>346.126</v>
      </c>
      <c r="L88" s="26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</row>
    <row r="89" spans="1:13" ht="18" customHeight="1">
      <c r="A89" s="32" t="s">
        <v>428</v>
      </c>
      <c r="B89" s="107" t="s">
        <v>1068</v>
      </c>
      <c r="C89" s="113">
        <v>26502</v>
      </c>
      <c r="D89" s="113">
        <v>1402</v>
      </c>
      <c r="E89" s="113">
        <v>27933</v>
      </c>
      <c r="F89" s="113">
        <v>1452</v>
      </c>
      <c r="G89" s="4">
        <f t="shared" si="14"/>
        <v>1431</v>
      </c>
      <c r="H89" s="16">
        <f t="shared" si="15"/>
        <v>50</v>
      </c>
      <c r="I89" s="97">
        <f t="shared" si="16"/>
        <v>842.8589999999999</v>
      </c>
      <c r="J89" s="100">
        <f t="shared" si="17"/>
        <v>143</v>
      </c>
      <c r="K89" s="100">
        <f t="shared" si="18"/>
        <v>985.8589999999999</v>
      </c>
      <c r="L89" s="268"/>
      <c r="M89" s="29"/>
    </row>
    <row r="90" spans="1:87" s="27" customFormat="1" ht="18" customHeight="1">
      <c r="A90" s="111" t="s">
        <v>429</v>
      </c>
      <c r="B90" s="4" t="s">
        <v>1069</v>
      </c>
      <c r="C90" s="16">
        <v>17979</v>
      </c>
      <c r="D90" s="16">
        <v>1504</v>
      </c>
      <c r="E90" s="16">
        <v>18134</v>
      </c>
      <c r="F90" s="16">
        <v>1518</v>
      </c>
      <c r="G90" s="4">
        <f t="shared" si="14"/>
        <v>155</v>
      </c>
      <c r="H90" s="16">
        <f t="shared" si="15"/>
        <v>14</v>
      </c>
      <c r="I90" s="97">
        <f t="shared" si="16"/>
        <v>91.295</v>
      </c>
      <c r="J90" s="100">
        <f t="shared" si="17"/>
        <v>40.04</v>
      </c>
      <c r="K90" s="100">
        <f t="shared" si="18"/>
        <v>131.335</v>
      </c>
      <c r="L90" s="26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</row>
    <row r="91" spans="1:87" s="27" customFormat="1" ht="18" customHeight="1">
      <c r="A91" s="111"/>
      <c r="B91" s="4"/>
      <c r="C91" s="16"/>
      <c r="D91" s="16"/>
      <c r="E91" s="16"/>
      <c r="F91" s="16"/>
      <c r="G91" s="4"/>
      <c r="H91" s="16"/>
      <c r="I91" s="97"/>
      <c r="J91" s="100"/>
      <c r="K91" s="100"/>
      <c r="L91" s="26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</row>
    <row r="92" spans="1:87" s="27" customFormat="1" ht="18" customHeight="1">
      <c r="A92" s="111"/>
      <c r="B92" s="4"/>
      <c r="C92" s="16"/>
      <c r="D92" s="16"/>
      <c r="E92" s="16"/>
      <c r="F92" s="16"/>
      <c r="G92" s="107"/>
      <c r="H92" s="113"/>
      <c r="I92" s="12"/>
      <c r="J92" s="24"/>
      <c r="K92" s="24"/>
      <c r="L92" s="26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</row>
    <row r="93" spans="1:87" s="27" customFormat="1" ht="14.25">
      <c r="A93" s="266" t="s">
        <v>1003</v>
      </c>
      <c r="B93" s="266"/>
      <c r="C93" s="16"/>
      <c r="D93" s="16"/>
      <c r="E93" s="16"/>
      <c r="F93" s="16"/>
      <c r="G93" s="16"/>
      <c r="H93" s="16"/>
      <c r="I93" s="24"/>
      <c r="J93" s="24"/>
      <c r="K93" s="24"/>
      <c r="L93" s="26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</row>
    <row r="94" spans="1:87" s="27" customFormat="1" ht="25.5">
      <c r="A94" s="271" t="s">
        <v>1070</v>
      </c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3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</row>
    <row r="95" spans="1:87" s="27" customFormat="1" ht="14.25">
      <c r="A95" s="273" t="s">
        <v>1004</v>
      </c>
      <c r="B95" s="273"/>
      <c r="E95" s="273" t="s">
        <v>1462</v>
      </c>
      <c r="F95" s="273"/>
      <c r="G95" s="273"/>
      <c r="H95" s="273"/>
      <c r="I95" s="31"/>
      <c r="J95" s="274"/>
      <c r="K95" s="274"/>
      <c r="L95" s="274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</row>
    <row r="96" spans="1:87" s="27" customFormat="1" ht="18" customHeight="1">
      <c r="A96" s="270" t="s">
        <v>1005</v>
      </c>
      <c r="B96" s="266" t="s">
        <v>1006</v>
      </c>
      <c r="C96" s="266" t="s">
        <v>1007</v>
      </c>
      <c r="D96" s="266"/>
      <c r="E96" s="266" t="s">
        <v>1008</v>
      </c>
      <c r="F96" s="266"/>
      <c r="G96" s="266" t="s">
        <v>1009</v>
      </c>
      <c r="H96" s="266"/>
      <c r="I96" s="267" t="s">
        <v>1010</v>
      </c>
      <c r="J96" s="267"/>
      <c r="K96" s="267"/>
      <c r="L96" s="266" t="s">
        <v>1011</v>
      </c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</row>
    <row r="97" spans="1:87" s="27" customFormat="1" ht="18" customHeight="1">
      <c r="A97" s="270"/>
      <c r="B97" s="266"/>
      <c r="C97" s="16" t="s">
        <v>1012</v>
      </c>
      <c r="D97" s="16" t="s">
        <v>1013</v>
      </c>
      <c r="E97" s="16" t="s">
        <v>1012</v>
      </c>
      <c r="F97" s="16" t="s">
        <v>1013</v>
      </c>
      <c r="G97" s="16" t="s">
        <v>1012</v>
      </c>
      <c r="H97" s="16" t="s">
        <v>1013</v>
      </c>
      <c r="I97" s="24" t="s">
        <v>1014</v>
      </c>
      <c r="J97" s="24" t="s">
        <v>1015</v>
      </c>
      <c r="K97" s="24" t="s">
        <v>1003</v>
      </c>
      <c r="L97" s="266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</row>
    <row r="98" spans="1:12" ht="18" customHeight="1">
      <c r="A98" s="32" t="s">
        <v>1071</v>
      </c>
      <c r="B98" s="107" t="s">
        <v>1072</v>
      </c>
      <c r="C98" s="113">
        <v>13791</v>
      </c>
      <c r="D98" s="113">
        <v>1044</v>
      </c>
      <c r="E98" s="113">
        <v>14442</v>
      </c>
      <c r="F98" s="113">
        <v>1068</v>
      </c>
      <c r="G98" s="4">
        <f aca="true" t="shared" si="19" ref="G98:H102">E98-C98</f>
        <v>651</v>
      </c>
      <c r="H98" s="16">
        <f t="shared" si="19"/>
        <v>24</v>
      </c>
      <c r="I98" s="97">
        <f>G98*0.589</f>
        <v>383.43899999999996</v>
      </c>
      <c r="J98" s="100">
        <f>H98*2.86</f>
        <v>68.64</v>
      </c>
      <c r="K98" s="100">
        <f>J98+I98</f>
        <v>452.07899999999995</v>
      </c>
      <c r="L98" s="268" t="s">
        <v>1463</v>
      </c>
    </row>
    <row r="99" spans="1:87" s="27" customFormat="1" ht="18" customHeight="1">
      <c r="A99" s="111" t="s">
        <v>1073</v>
      </c>
      <c r="B99" s="4" t="s">
        <v>1074</v>
      </c>
      <c r="C99" s="16">
        <v>20281</v>
      </c>
      <c r="D99" s="16">
        <v>2611</v>
      </c>
      <c r="E99" s="16">
        <v>21264</v>
      </c>
      <c r="F99" s="16">
        <v>2645</v>
      </c>
      <c r="G99" s="4">
        <f t="shared" si="19"/>
        <v>983</v>
      </c>
      <c r="H99" s="16">
        <f t="shared" si="19"/>
        <v>34</v>
      </c>
      <c r="I99" s="97">
        <f>G99*0.589</f>
        <v>578.987</v>
      </c>
      <c r="J99" s="100">
        <f>H99*2.86</f>
        <v>97.24</v>
      </c>
      <c r="K99" s="100">
        <f>J99+I99</f>
        <v>676.227</v>
      </c>
      <c r="L99" s="26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</row>
    <row r="100" spans="1:12" ht="18" customHeight="1">
      <c r="A100" s="32" t="s">
        <v>5</v>
      </c>
      <c r="B100" s="107" t="s">
        <v>1075</v>
      </c>
      <c r="C100" s="113">
        <v>27823</v>
      </c>
      <c r="D100" s="113">
        <v>1028</v>
      </c>
      <c r="E100" s="113">
        <v>28897</v>
      </c>
      <c r="F100" s="113">
        <v>1072</v>
      </c>
      <c r="G100" s="4">
        <f t="shared" si="19"/>
        <v>1074</v>
      </c>
      <c r="H100" s="16">
        <f t="shared" si="19"/>
        <v>44</v>
      </c>
      <c r="I100" s="97">
        <f>G100*0.589</f>
        <v>632.586</v>
      </c>
      <c r="J100" s="100">
        <f>H100*2.86</f>
        <v>125.83999999999999</v>
      </c>
      <c r="K100" s="100">
        <f>J100+I100</f>
        <v>758.426</v>
      </c>
      <c r="L100" s="268"/>
    </row>
    <row r="101" spans="1:87" s="27" customFormat="1" ht="18" customHeight="1">
      <c r="A101" s="111" t="s">
        <v>121</v>
      </c>
      <c r="B101" s="4" t="s">
        <v>1076</v>
      </c>
      <c r="C101" s="16">
        <v>14511</v>
      </c>
      <c r="D101" s="16">
        <v>779</v>
      </c>
      <c r="E101" s="16">
        <v>14949</v>
      </c>
      <c r="F101" s="16">
        <v>803</v>
      </c>
      <c r="G101" s="4">
        <f t="shared" si="19"/>
        <v>438</v>
      </c>
      <c r="H101" s="16">
        <f t="shared" si="19"/>
        <v>24</v>
      </c>
      <c r="I101" s="97">
        <f>G101*0.589</f>
        <v>257.98199999999997</v>
      </c>
      <c r="J101" s="100">
        <f>H101*2.86</f>
        <v>68.64</v>
      </c>
      <c r="K101" s="100">
        <f>J101+I101</f>
        <v>326.62199999999996</v>
      </c>
      <c r="L101" s="26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</row>
    <row r="102" spans="1:12" ht="18" customHeight="1">
      <c r="A102" s="32" t="s">
        <v>6</v>
      </c>
      <c r="B102" s="107" t="s">
        <v>1077</v>
      </c>
      <c r="C102" s="113">
        <v>23719</v>
      </c>
      <c r="D102" s="113">
        <v>1677</v>
      </c>
      <c r="E102" s="113">
        <v>24440</v>
      </c>
      <c r="F102" s="113">
        <v>1710</v>
      </c>
      <c r="G102" s="4">
        <f t="shared" si="19"/>
        <v>721</v>
      </c>
      <c r="H102" s="16">
        <f t="shared" si="19"/>
        <v>33</v>
      </c>
      <c r="I102" s="97">
        <f>G102*0.589</f>
        <v>424.669</v>
      </c>
      <c r="J102" s="100">
        <f>H102*2.86</f>
        <v>94.38</v>
      </c>
      <c r="K102" s="100">
        <f>J102+I102</f>
        <v>519.049</v>
      </c>
      <c r="L102" s="268"/>
    </row>
    <row r="103" spans="1:87" s="27" customFormat="1" ht="18" customHeight="1">
      <c r="A103" s="111" t="s">
        <v>123</v>
      </c>
      <c r="B103" s="4"/>
      <c r="C103" s="16"/>
      <c r="D103" s="16"/>
      <c r="E103" s="16"/>
      <c r="F103" s="16"/>
      <c r="G103" s="107"/>
      <c r="H103" s="113"/>
      <c r="I103" s="12"/>
      <c r="J103" s="24"/>
      <c r="K103" s="24"/>
      <c r="L103" s="26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</row>
    <row r="104" spans="1:87" s="27" customFormat="1" ht="18" customHeight="1">
      <c r="A104" s="32" t="s">
        <v>7</v>
      </c>
      <c r="B104" s="28"/>
      <c r="C104" s="15"/>
      <c r="D104" s="15"/>
      <c r="E104" s="15"/>
      <c r="F104" s="15"/>
      <c r="G104" s="107"/>
      <c r="H104" s="113"/>
      <c r="I104" s="12"/>
      <c r="J104" s="24"/>
      <c r="K104" s="24"/>
      <c r="L104" s="26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</row>
    <row r="105" spans="1:12" ht="18" customHeight="1">
      <c r="A105" s="32" t="s">
        <v>125</v>
      </c>
      <c r="B105" s="119"/>
      <c r="C105" s="113"/>
      <c r="D105" s="113"/>
      <c r="E105" s="113"/>
      <c r="F105" s="113"/>
      <c r="G105" s="4"/>
      <c r="H105" s="16"/>
      <c r="I105" s="97"/>
      <c r="J105" s="100"/>
      <c r="K105" s="100"/>
      <c r="L105" s="268"/>
    </row>
    <row r="106" spans="1:87" s="27" customFormat="1" ht="18" customHeight="1">
      <c r="A106" s="111" t="s">
        <v>8</v>
      </c>
      <c r="B106" s="4"/>
      <c r="C106" s="16"/>
      <c r="D106" s="16"/>
      <c r="E106" s="16"/>
      <c r="F106" s="16"/>
      <c r="G106" s="107"/>
      <c r="H106" s="113"/>
      <c r="I106" s="12"/>
      <c r="J106" s="24"/>
      <c r="K106" s="24"/>
      <c r="L106" s="26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</row>
    <row r="107" spans="1:12" ht="18" customHeight="1">
      <c r="A107" s="32" t="s">
        <v>127</v>
      </c>
      <c r="B107" s="107"/>
      <c r="C107" s="113"/>
      <c r="D107" s="113"/>
      <c r="E107" s="113"/>
      <c r="F107" s="113"/>
      <c r="G107" s="4"/>
      <c r="H107" s="16"/>
      <c r="I107" s="97"/>
      <c r="J107" s="100"/>
      <c r="K107" s="100"/>
      <c r="L107" s="268"/>
    </row>
    <row r="108" spans="1:87" s="27" customFormat="1" ht="18" customHeight="1">
      <c r="A108" s="111" t="s">
        <v>9</v>
      </c>
      <c r="B108" s="4"/>
      <c r="C108" s="16"/>
      <c r="D108" s="16"/>
      <c r="E108" s="16"/>
      <c r="F108" s="16"/>
      <c r="G108" s="107"/>
      <c r="H108" s="113"/>
      <c r="I108" s="12"/>
      <c r="J108" s="24"/>
      <c r="K108" s="24"/>
      <c r="L108" s="26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</row>
    <row r="109" spans="1:12" ht="18" customHeight="1">
      <c r="A109" s="32" t="s">
        <v>432</v>
      </c>
      <c r="B109" s="107"/>
      <c r="C109" s="113"/>
      <c r="D109" s="113"/>
      <c r="E109" s="113"/>
      <c r="F109" s="113"/>
      <c r="G109" s="4"/>
      <c r="H109" s="16"/>
      <c r="I109" s="97"/>
      <c r="J109" s="100"/>
      <c r="K109" s="100"/>
      <c r="L109" s="268"/>
    </row>
    <row r="110" spans="1:87" s="27" customFormat="1" ht="18" customHeight="1">
      <c r="A110" s="111" t="s">
        <v>10</v>
      </c>
      <c r="B110" s="4"/>
      <c r="C110" s="16"/>
      <c r="D110" s="16"/>
      <c r="E110" s="16"/>
      <c r="F110" s="16"/>
      <c r="G110" s="107"/>
      <c r="H110" s="113"/>
      <c r="I110" s="12"/>
      <c r="J110" s="24"/>
      <c r="K110" s="24"/>
      <c r="L110" s="26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</row>
    <row r="111" spans="1:12" ht="18" customHeight="1">
      <c r="A111" s="32" t="s">
        <v>434</v>
      </c>
      <c r="B111" s="107"/>
      <c r="C111" s="113"/>
      <c r="D111" s="113"/>
      <c r="E111" s="113"/>
      <c r="F111" s="113"/>
      <c r="G111" s="4"/>
      <c r="H111" s="16"/>
      <c r="I111" s="97"/>
      <c r="J111" s="100"/>
      <c r="K111" s="100"/>
      <c r="L111" s="268"/>
    </row>
    <row r="112" spans="1:87" s="27" customFormat="1" ht="18" customHeight="1">
      <c r="A112" s="111" t="s">
        <v>11</v>
      </c>
      <c r="B112" s="4"/>
      <c r="C112" s="16"/>
      <c r="D112" s="16"/>
      <c r="E112" s="16"/>
      <c r="F112" s="16"/>
      <c r="G112" s="107"/>
      <c r="H112" s="113"/>
      <c r="I112" s="12"/>
      <c r="J112" s="24"/>
      <c r="K112" s="24"/>
      <c r="L112" s="26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</row>
    <row r="113" spans="1:12" ht="18" customHeight="1">
      <c r="A113" s="32" t="s">
        <v>436</v>
      </c>
      <c r="B113" s="107"/>
      <c r="C113" s="113"/>
      <c r="D113" s="113"/>
      <c r="E113" s="113"/>
      <c r="F113" s="113"/>
      <c r="G113" s="4"/>
      <c r="H113" s="16"/>
      <c r="I113" s="97"/>
      <c r="J113" s="100"/>
      <c r="K113" s="100"/>
      <c r="L113" s="268"/>
    </row>
    <row r="114" spans="1:87" s="27" customFormat="1" ht="18" customHeight="1">
      <c r="A114" s="111" t="s">
        <v>12</v>
      </c>
      <c r="B114" s="4"/>
      <c r="C114" s="16"/>
      <c r="D114" s="16"/>
      <c r="E114" s="16"/>
      <c r="F114" s="16"/>
      <c r="G114" s="107"/>
      <c r="H114" s="113"/>
      <c r="I114" s="12"/>
      <c r="J114" s="24"/>
      <c r="K114" s="24"/>
      <c r="L114" s="26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</row>
    <row r="115" spans="1:12" ht="18" customHeight="1">
      <c r="A115" s="32" t="s">
        <v>438</v>
      </c>
      <c r="B115" s="119"/>
      <c r="C115" s="113"/>
      <c r="D115" s="113"/>
      <c r="E115" s="113"/>
      <c r="F115" s="113"/>
      <c r="G115" s="4"/>
      <c r="H115" s="16"/>
      <c r="I115" s="97"/>
      <c r="J115" s="100"/>
      <c r="K115" s="100"/>
      <c r="L115" s="268"/>
    </row>
    <row r="116" spans="1:12" ht="18" customHeight="1">
      <c r="A116" s="265" t="s">
        <v>1003</v>
      </c>
      <c r="B116" s="265"/>
      <c r="C116" s="121"/>
      <c r="D116" s="121"/>
      <c r="E116" s="113"/>
      <c r="F116" s="113"/>
      <c r="G116" s="121"/>
      <c r="H116" s="121"/>
      <c r="I116" s="122"/>
      <c r="J116" s="122"/>
      <c r="K116" s="122"/>
      <c r="L116" s="268"/>
    </row>
    <row r="117" spans="1:87" s="27" customFormat="1" ht="25.5">
      <c r="A117" s="271" t="s">
        <v>1078</v>
      </c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3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</row>
    <row r="118" spans="1:87" s="27" customFormat="1" ht="14.25">
      <c r="A118" s="273" t="s">
        <v>1004</v>
      </c>
      <c r="B118" s="273"/>
      <c r="E118" s="273" t="s">
        <v>1462</v>
      </c>
      <c r="F118" s="273"/>
      <c r="G118" s="273"/>
      <c r="H118" s="273"/>
      <c r="I118" s="31"/>
      <c r="J118" s="274"/>
      <c r="K118" s="274"/>
      <c r="L118" s="274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</row>
    <row r="119" spans="1:87" s="27" customFormat="1" ht="18" customHeight="1">
      <c r="A119" s="270" t="s">
        <v>1005</v>
      </c>
      <c r="B119" s="266" t="s">
        <v>1006</v>
      </c>
      <c r="C119" s="266" t="s">
        <v>1007</v>
      </c>
      <c r="D119" s="266"/>
      <c r="E119" s="266" t="s">
        <v>1008</v>
      </c>
      <c r="F119" s="266"/>
      <c r="G119" s="266" t="s">
        <v>1009</v>
      </c>
      <c r="H119" s="266"/>
      <c r="I119" s="267" t="s">
        <v>1010</v>
      </c>
      <c r="J119" s="267"/>
      <c r="K119" s="267"/>
      <c r="L119" s="266" t="s">
        <v>1011</v>
      </c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</row>
    <row r="120" spans="1:87" s="27" customFormat="1" ht="18" customHeight="1">
      <c r="A120" s="270"/>
      <c r="B120" s="266"/>
      <c r="C120" s="16" t="s">
        <v>1012</v>
      </c>
      <c r="D120" s="16" t="s">
        <v>1013</v>
      </c>
      <c r="E120" s="16" t="s">
        <v>1012</v>
      </c>
      <c r="F120" s="16" t="s">
        <v>1013</v>
      </c>
      <c r="G120" s="16" t="s">
        <v>1012</v>
      </c>
      <c r="H120" s="16" t="s">
        <v>1013</v>
      </c>
      <c r="I120" s="24" t="s">
        <v>1014</v>
      </c>
      <c r="J120" s="24" t="s">
        <v>1015</v>
      </c>
      <c r="K120" s="24" t="s">
        <v>1003</v>
      </c>
      <c r="L120" s="266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</row>
    <row r="121" spans="1:87" s="161" customFormat="1" ht="18" customHeight="1">
      <c r="A121" s="155" t="s">
        <v>1079</v>
      </c>
      <c r="B121" s="157" t="s">
        <v>1080</v>
      </c>
      <c r="C121" s="158">
        <v>1845</v>
      </c>
      <c r="D121" s="158">
        <v>366</v>
      </c>
      <c r="E121" s="158">
        <v>2117</v>
      </c>
      <c r="F121" s="158">
        <v>13</v>
      </c>
      <c r="G121" s="159">
        <f>E121-C121</f>
        <v>272</v>
      </c>
      <c r="H121" s="156">
        <v>13</v>
      </c>
      <c r="I121" s="278" t="s">
        <v>1564</v>
      </c>
      <c r="J121" s="279"/>
      <c r="K121" s="280"/>
      <c r="L121" s="268" t="s">
        <v>1463</v>
      </c>
      <c r="M121" s="276" t="s">
        <v>1563</v>
      </c>
      <c r="N121" s="277"/>
      <c r="O121" s="277"/>
      <c r="P121" s="277"/>
      <c r="Q121" s="277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  <c r="BX121" s="160"/>
      <c r="BY121" s="160"/>
      <c r="BZ121" s="160"/>
      <c r="CA121" s="160"/>
      <c r="CB121" s="160"/>
      <c r="CC121" s="160"/>
      <c r="CD121" s="160"/>
      <c r="CE121" s="160"/>
      <c r="CF121" s="160"/>
      <c r="CG121" s="160"/>
      <c r="CH121" s="160"/>
      <c r="CI121" s="160"/>
    </row>
    <row r="122" spans="1:87" s="27" customFormat="1" ht="18" customHeight="1">
      <c r="A122" s="111" t="s">
        <v>1081</v>
      </c>
      <c r="B122" s="4" t="s">
        <v>1082</v>
      </c>
      <c r="C122" s="16">
        <v>4319</v>
      </c>
      <c r="D122" s="16">
        <v>120</v>
      </c>
      <c r="E122" s="16">
        <v>4319</v>
      </c>
      <c r="F122" s="16">
        <v>120</v>
      </c>
      <c r="G122" s="107">
        <f>E122-C122</f>
        <v>0</v>
      </c>
      <c r="H122" s="113">
        <f>F122-D122</f>
        <v>0</v>
      </c>
      <c r="I122" s="12">
        <f>G122*0.589</f>
        <v>0</v>
      </c>
      <c r="J122" s="24">
        <f>H122*2.86</f>
        <v>0</v>
      </c>
      <c r="K122" s="24">
        <f>J122+I122</f>
        <v>0</v>
      </c>
      <c r="L122" s="26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</row>
    <row r="123" spans="1:12" ht="18" customHeight="1">
      <c r="A123" s="32" t="s">
        <v>136</v>
      </c>
      <c r="B123" s="107" t="s">
        <v>1083</v>
      </c>
      <c r="C123" s="113">
        <v>8060</v>
      </c>
      <c r="D123" s="113">
        <v>184</v>
      </c>
      <c r="E123" s="113">
        <v>8352</v>
      </c>
      <c r="F123" s="113">
        <v>214</v>
      </c>
      <c r="G123" s="107">
        <f aca="true" t="shared" si="20" ref="G123:G138">E123-C123</f>
        <v>292</v>
      </c>
      <c r="H123" s="113">
        <f aca="true" t="shared" si="21" ref="H123:H138">F123-D123</f>
        <v>30</v>
      </c>
      <c r="I123" s="12">
        <f aca="true" t="shared" si="22" ref="I123:I138">G123*0.589</f>
        <v>171.988</v>
      </c>
      <c r="J123" s="24">
        <f aca="true" t="shared" si="23" ref="J123:J138">H123*2.86</f>
        <v>85.8</v>
      </c>
      <c r="K123" s="24">
        <f aca="true" t="shared" si="24" ref="K123:K138">J123+I123</f>
        <v>257.788</v>
      </c>
      <c r="L123" s="268"/>
    </row>
    <row r="124" spans="1:87" s="27" customFormat="1" ht="18" customHeight="1">
      <c r="A124" s="111" t="s">
        <v>137</v>
      </c>
      <c r="B124" s="4" t="s">
        <v>1084</v>
      </c>
      <c r="C124" s="16">
        <v>603</v>
      </c>
      <c r="D124" s="16">
        <v>181</v>
      </c>
      <c r="E124" s="16">
        <v>1379</v>
      </c>
      <c r="F124" s="16">
        <v>9</v>
      </c>
      <c r="G124" s="107">
        <f t="shared" si="20"/>
        <v>776</v>
      </c>
      <c r="H124" s="113">
        <v>9</v>
      </c>
      <c r="I124" s="12">
        <f t="shared" si="22"/>
        <v>457.06399999999996</v>
      </c>
      <c r="J124" s="24">
        <f t="shared" si="23"/>
        <v>25.74</v>
      </c>
      <c r="K124" s="24">
        <f t="shared" si="24"/>
        <v>482.804</v>
      </c>
      <c r="L124" s="26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</row>
    <row r="125" spans="1:12" ht="18" customHeight="1">
      <c r="A125" s="32" t="s">
        <v>138</v>
      </c>
      <c r="B125" s="107" t="s">
        <v>1085</v>
      </c>
      <c r="C125" s="113">
        <v>3596</v>
      </c>
      <c r="D125" s="113">
        <v>38</v>
      </c>
      <c r="E125" s="113">
        <v>3973</v>
      </c>
      <c r="F125" s="113">
        <v>22</v>
      </c>
      <c r="G125" s="107">
        <f t="shared" si="20"/>
        <v>377</v>
      </c>
      <c r="H125" s="113">
        <v>22</v>
      </c>
      <c r="I125" s="12">
        <f t="shared" si="22"/>
        <v>222.053</v>
      </c>
      <c r="J125" s="24">
        <f t="shared" si="23"/>
        <v>62.919999999999995</v>
      </c>
      <c r="K125" s="24">
        <f t="shared" si="24"/>
        <v>284.973</v>
      </c>
      <c r="L125" s="268"/>
    </row>
    <row r="126" spans="1:87" s="27" customFormat="1" ht="18" customHeight="1">
      <c r="A126" s="111" t="s">
        <v>139</v>
      </c>
      <c r="B126" s="4" t="s">
        <v>1086</v>
      </c>
      <c r="C126" s="16">
        <v>9216</v>
      </c>
      <c r="D126" s="16">
        <v>2734</v>
      </c>
      <c r="E126" s="16">
        <v>9641</v>
      </c>
      <c r="F126" s="16">
        <v>7</v>
      </c>
      <c r="G126" s="107">
        <f t="shared" si="20"/>
        <v>425</v>
      </c>
      <c r="H126" s="113">
        <v>7</v>
      </c>
      <c r="I126" s="12">
        <f t="shared" si="22"/>
        <v>250.325</v>
      </c>
      <c r="J126" s="24">
        <f t="shared" si="23"/>
        <v>20.02</v>
      </c>
      <c r="K126" s="24">
        <f t="shared" si="24"/>
        <v>270.34499999999997</v>
      </c>
      <c r="L126" s="26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</row>
    <row r="127" spans="1:12" ht="18" customHeight="1">
      <c r="A127" s="32" t="s">
        <v>140</v>
      </c>
      <c r="B127" s="107" t="s">
        <v>1087</v>
      </c>
      <c r="C127" s="113">
        <v>10700</v>
      </c>
      <c r="D127" s="113">
        <v>52</v>
      </c>
      <c r="E127" s="113">
        <v>10757</v>
      </c>
      <c r="F127" s="113">
        <v>57</v>
      </c>
      <c r="G127" s="107">
        <f t="shared" si="20"/>
        <v>57</v>
      </c>
      <c r="H127" s="113">
        <f t="shared" si="21"/>
        <v>5</v>
      </c>
      <c r="I127" s="12">
        <f t="shared" si="22"/>
        <v>33.573</v>
      </c>
      <c r="J127" s="24">
        <f t="shared" si="23"/>
        <v>14.299999999999999</v>
      </c>
      <c r="K127" s="24">
        <f t="shared" si="24"/>
        <v>47.873</v>
      </c>
      <c r="L127" s="268"/>
    </row>
    <row r="128" spans="1:87" s="27" customFormat="1" ht="18" customHeight="1">
      <c r="A128" s="111" t="s">
        <v>141</v>
      </c>
      <c r="B128" s="4" t="s">
        <v>1088</v>
      </c>
      <c r="C128" s="16">
        <v>6600</v>
      </c>
      <c r="D128" s="16">
        <v>233</v>
      </c>
      <c r="E128" s="16">
        <v>6600</v>
      </c>
      <c r="F128" s="16">
        <v>233</v>
      </c>
      <c r="G128" s="107">
        <f t="shared" si="20"/>
        <v>0</v>
      </c>
      <c r="H128" s="113">
        <f t="shared" si="21"/>
        <v>0</v>
      </c>
      <c r="I128" s="12">
        <f t="shared" si="22"/>
        <v>0</v>
      </c>
      <c r="J128" s="24">
        <f t="shared" si="23"/>
        <v>0</v>
      </c>
      <c r="K128" s="24">
        <f t="shared" si="24"/>
        <v>0</v>
      </c>
      <c r="L128" s="26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</row>
    <row r="129" spans="1:12" ht="18" customHeight="1">
      <c r="A129" s="32" t="s">
        <v>142</v>
      </c>
      <c r="B129" s="107" t="s">
        <v>1089</v>
      </c>
      <c r="C129" s="113">
        <v>145</v>
      </c>
      <c r="D129" s="113">
        <v>2235</v>
      </c>
      <c r="E129" s="113">
        <v>197</v>
      </c>
      <c r="F129" s="113">
        <v>8</v>
      </c>
      <c r="G129" s="107">
        <f t="shared" si="20"/>
        <v>52</v>
      </c>
      <c r="H129" s="113">
        <v>8</v>
      </c>
      <c r="I129" s="12">
        <f t="shared" si="22"/>
        <v>30.628</v>
      </c>
      <c r="J129" s="24">
        <f t="shared" si="23"/>
        <v>22.88</v>
      </c>
      <c r="K129" s="24">
        <f t="shared" si="24"/>
        <v>53.507999999999996</v>
      </c>
      <c r="L129" s="268"/>
    </row>
    <row r="130" spans="1:87" s="27" customFormat="1" ht="18" customHeight="1">
      <c r="A130" s="111" t="s">
        <v>143</v>
      </c>
      <c r="B130" s="4" t="s">
        <v>993</v>
      </c>
      <c r="C130" s="16">
        <v>6694</v>
      </c>
      <c r="D130" s="16">
        <v>0</v>
      </c>
      <c r="E130" s="16">
        <v>7280</v>
      </c>
      <c r="F130" s="16">
        <v>9</v>
      </c>
      <c r="G130" s="107">
        <f t="shared" si="20"/>
        <v>586</v>
      </c>
      <c r="H130" s="113">
        <f t="shared" si="21"/>
        <v>9</v>
      </c>
      <c r="I130" s="12">
        <f t="shared" si="22"/>
        <v>345.154</v>
      </c>
      <c r="J130" s="24">
        <f t="shared" si="23"/>
        <v>25.74</v>
      </c>
      <c r="K130" s="24">
        <f t="shared" si="24"/>
        <v>370.894</v>
      </c>
      <c r="L130" s="26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</row>
    <row r="131" spans="1:12" ht="18" customHeight="1">
      <c r="A131" s="32" t="s">
        <v>440</v>
      </c>
      <c r="B131" s="107" t="s">
        <v>1090</v>
      </c>
      <c r="C131" s="113">
        <v>9648</v>
      </c>
      <c r="D131" s="113">
        <v>76</v>
      </c>
      <c r="E131" s="113">
        <v>243</v>
      </c>
      <c r="F131" s="113">
        <v>85</v>
      </c>
      <c r="G131" s="107">
        <f>10000-9648+243</f>
        <v>595</v>
      </c>
      <c r="H131" s="113">
        <f t="shared" si="21"/>
        <v>9</v>
      </c>
      <c r="I131" s="12">
        <f t="shared" si="22"/>
        <v>350.455</v>
      </c>
      <c r="J131" s="24">
        <f t="shared" si="23"/>
        <v>25.74</v>
      </c>
      <c r="K131" s="24">
        <f t="shared" si="24"/>
        <v>376.195</v>
      </c>
      <c r="L131" s="268"/>
    </row>
    <row r="132" spans="1:87" s="27" customFormat="1" ht="18" customHeight="1">
      <c r="A132" s="111" t="s">
        <v>441</v>
      </c>
      <c r="B132" s="4" t="s">
        <v>1091</v>
      </c>
      <c r="C132" s="16">
        <v>30438</v>
      </c>
      <c r="D132" s="16">
        <v>1068</v>
      </c>
      <c r="E132" s="16">
        <v>32088</v>
      </c>
      <c r="F132" s="16">
        <v>1105</v>
      </c>
      <c r="G132" s="107">
        <f t="shared" si="20"/>
        <v>1650</v>
      </c>
      <c r="H132" s="113">
        <f t="shared" si="21"/>
        <v>37</v>
      </c>
      <c r="I132" s="12">
        <f t="shared" si="22"/>
        <v>971.8499999999999</v>
      </c>
      <c r="J132" s="24">
        <f t="shared" si="23"/>
        <v>105.82</v>
      </c>
      <c r="K132" s="24">
        <f t="shared" si="24"/>
        <v>1077.6699999999998</v>
      </c>
      <c r="L132" s="26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</row>
    <row r="133" spans="1:12" ht="18" customHeight="1">
      <c r="A133" s="32" t="s">
        <v>442</v>
      </c>
      <c r="B133" s="107" t="s">
        <v>1092</v>
      </c>
      <c r="C133" s="113">
        <v>47140</v>
      </c>
      <c r="D133" s="113">
        <v>395</v>
      </c>
      <c r="E133" s="113">
        <v>48352</v>
      </c>
      <c r="F133" s="113">
        <v>423</v>
      </c>
      <c r="G133" s="107">
        <f t="shared" si="20"/>
        <v>1212</v>
      </c>
      <c r="H133" s="113">
        <f t="shared" si="21"/>
        <v>28</v>
      </c>
      <c r="I133" s="12">
        <f t="shared" si="22"/>
        <v>713.8679999999999</v>
      </c>
      <c r="J133" s="24">
        <f t="shared" si="23"/>
        <v>80.08</v>
      </c>
      <c r="K133" s="24">
        <f t="shared" si="24"/>
        <v>793.948</v>
      </c>
      <c r="L133" s="268"/>
    </row>
    <row r="134" spans="1:87" s="27" customFormat="1" ht="18" customHeight="1">
      <c r="A134" s="111" t="s">
        <v>443</v>
      </c>
      <c r="B134" s="4" t="s">
        <v>1093</v>
      </c>
      <c r="C134" s="16">
        <v>20621</v>
      </c>
      <c r="D134" s="16">
        <v>1097</v>
      </c>
      <c r="E134" s="16">
        <v>21384</v>
      </c>
      <c r="F134" s="16">
        <v>1114</v>
      </c>
      <c r="G134" s="107">
        <f t="shared" si="20"/>
        <v>763</v>
      </c>
      <c r="H134" s="113">
        <f t="shared" si="21"/>
        <v>17</v>
      </c>
      <c r="I134" s="12">
        <f t="shared" si="22"/>
        <v>449.407</v>
      </c>
      <c r="J134" s="24">
        <f t="shared" si="23"/>
        <v>48.62</v>
      </c>
      <c r="K134" s="24">
        <f t="shared" si="24"/>
        <v>498.027</v>
      </c>
      <c r="L134" s="26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</row>
    <row r="135" spans="1:12" ht="18" customHeight="1">
      <c r="A135" s="32" t="s">
        <v>444</v>
      </c>
      <c r="B135" s="107" t="s">
        <v>994</v>
      </c>
      <c r="C135" s="113">
        <v>19558</v>
      </c>
      <c r="D135" s="113">
        <v>799</v>
      </c>
      <c r="E135" s="113">
        <v>20137</v>
      </c>
      <c r="F135" s="113">
        <v>884</v>
      </c>
      <c r="G135" s="107">
        <f t="shared" si="20"/>
        <v>579</v>
      </c>
      <c r="H135" s="113">
        <f t="shared" si="21"/>
        <v>85</v>
      </c>
      <c r="I135" s="12">
        <f t="shared" si="22"/>
        <v>341.031</v>
      </c>
      <c r="J135" s="24">
        <f t="shared" si="23"/>
        <v>243.1</v>
      </c>
      <c r="K135" s="24">
        <f t="shared" si="24"/>
        <v>584.131</v>
      </c>
      <c r="L135" s="268"/>
    </row>
    <row r="136" spans="1:87" s="27" customFormat="1" ht="18" customHeight="1">
      <c r="A136" s="111" t="s">
        <v>445</v>
      </c>
      <c r="B136" s="4" t="s">
        <v>1094</v>
      </c>
      <c r="C136" s="16">
        <v>12465</v>
      </c>
      <c r="D136" s="16">
        <v>254</v>
      </c>
      <c r="E136" s="16">
        <v>12697</v>
      </c>
      <c r="F136" s="182">
        <v>274</v>
      </c>
      <c r="G136" s="107">
        <f t="shared" si="20"/>
        <v>232</v>
      </c>
      <c r="H136" s="113">
        <f t="shared" si="21"/>
        <v>20</v>
      </c>
      <c r="I136" s="12">
        <f t="shared" si="22"/>
        <v>136.648</v>
      </c>
      <c r="J136" s="24">
        <f t="shared" si="23"/>
        <v>57.199999999999996</v>
      </c>
      <c r="K136" s="24">
        <f t="shared" si="24"/>
        <v>193.84799999999998</v>
      </c>
      <c r="L136" s="26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</row>
    <row r="137" spans="1:12" ht="18" customHeight="1">
      <c r="A137" s="32" t="s">
        <v>446</v>
      </c>
      <c r="B137" s="107" t="s">
        <v>1095</v>
      </c>
      <c r="C137" s="113">
        <v>37457</v>
      </c>
      <c r="D137" s="113">
        <v>1320</v>
      </c>
      <c r="E137" s="113">
        <v>39168</v>
      </c>
      <c r="F137" s="16">
        <v>1421</v>
      </c>
      <c r="G137" s="107">
        <f t="shared" si="20"/>
        <v>1711</v>
      </c>
      <c r="H137" s="113">
        <f t="shared" si="21"/>
        <v>101</v>
      </c>
      <c r="I137" s="12">
        <f t="shared" si="22"/>
        <v>1007.779</v>
      </c>
      <c r="J137" s="24">
        <f t="shared" si="23"/>
        <v>288.86</v>
      </c>
      <c r="K137" s="24">
        <f t="shared" si="24"/>
        <v>1296.6390000000001</v>
      </c>
      <c r="L137" s="268"/>
    </row>
    <row r="138" spans="1:87" s="27" customFormat="1" ht="18" customHeight="1">
      <c r="A138" s="111" t="s">
        <v>447</v>
      </c>
      <c r="B138" s="4" t="s">
        <v>1096</v>
      </c>
      <c r="C138" s="16">
        <v>8975</v>
      </c>
      <c r="D138" s="16">
        <v>81</v>
      </c>
      <c r="E138" s="16">
        <v>9169</v>
      </c>
      <c r="F138" s="113">
        <v>95</v>
      </c>
      <c r="G138" s="107">
        <f t="shared" si="20"/>
        <v>194</v>
      </c>
      <c r="H138" s="113">
        <f t="shared" si="21"/>
        <v>14</v>
      </c>
      <c r="I138" s="12">
        <f t="shared" si="22"/>
        <v>114.26599999999999</v>
      </c>
      <c r="J138" s="24">
        <f t="shared" si="23"/>
        <v>40.04</v>
      </c>
      <c r="K138" s="24">
        <f t="shared" si="24"/>
        <v>154.30599999999998</v>
      </c>
      <c r="L138" s="26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</row>
    <row r="139" spans="1:87" s="27" customFormat="1" ht="18" customHeight="1">
      <c r="A139" s="266" t="s">
        <v>1003</v>
      </c>
      <c r="B139" s="266"/>
      <c r="C139" s="26"/>
      <c r="D139" s="26"/>
      <c r="E139" s="16"/>
      <c r="F139" s="16"/>
      <c r="G139" s="26"/>
      <c r="H139" s="26"/>
      <c r="I139" s="33"/>
      <c r="J139" s="33"/>
      <c r="K139" s="33"/>
      <c r="L139" s="26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</row>
    <row r="140" spans="1:87" s="27" customFormat="1" ht="25.5">
      <c r="A140" s="271" t="s">
        <v>1078</v>
      </c>
      <c r="B140" s="272"/>
      <c r="C140" s="272"/>
      <c r="D140" s="272"/>
      <c r="E140" s="272"/>
      <c r="F140" s="272"/>
      <c r="G140" s="272"/>
      <c r="H140" s="272"/>
      <c r="I140" s="272"/>
      <c r="J140" s="272"/>
      <c r="K140" s="272"/>
      <c r="L140" s="273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</row>
    <row r="141" spans="1:87" s="27" customFormat="1" ht="14.25">
      <c r="A141" s="273" t="s">
        <v>1004</v>
      </c>
      <c r="B141" s="273"/>
      <c r="E141" s="273" t="s">
        <v>1462</v>
      </c>
      <c r="F141" s="273"/>
      <c r="G141" s="273"/>
      <c r="H141" s="273"/>
      <c r="I141" s="31"/>
      <c r="J141" s="274"/>
      <c r="K141" s="274"/>
      <c r="L141" s="274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</row>
    <row r="142" spans="1:87" s="27" customFormat="1" ht="18" customHeight="1">
      <c r="A142" s="270" t="s">
        <v>1005</v>
      </c>
      <c r="B142" s="266" t="s">
        <v>1006</v>
      </c>
      <c r="C142" s="266" t="s">
        <v>1007</v>
      </c>
      <c r="D142" s="266"/>
      <c r="E142" s="266" t="s">
        <v>1008</v>
      </c>
      <c r="F142" s="266"/>
      <c r="G142" s="266" t="s">
        <v>1009</v>
      </c>
      <c r="H142" s="266"/>
      <c r="I142" s="267" t="s">
        <v>1010</v>
      </c>
      <c r="J142" s="267"/>
      <c r="K142" s="267"/>
      <c r="L142" s="266" t="s">
        <v>1011</v>
      </c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</row>
    <row r="143" spans="1:87" s="27" customFormat="1" ht="18" customHeight="1">
      <c r="A143" s="270"/>
      <c r="B143" s="266"/>
      <c r="C143" s="16" t="s">
        <v>1012</v>
      </c>
      <c r="D143" s="16" t="s">
        <v>1013</v>
      </c>
      <c r="E143" s="16" t="s">
        <v>1012</v>
      </c>
      <c r="F143" s="16" t="s">
        <v>1013</v>
      </c>
      <c r="G143" s="16" t="s">
        <v>1012</v>
      </c>
      <c r="H143" s="16" t="s">
        <v>1013</v>
      </c>
      <c r="I143" s="24" t="s">
        <v>1014</v>
      </c>
      <c r="J143" s="24" t="s">
        <v>1015</v>
      </c>
      <c r="K143" s="24" t="s">
        <v>1003</v>
      </c>
      <c r="L143" s="266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</row>
    <row r="144" spans="1:12" ht="18" customHeight="1">
      <c r="A144" s="32" t="s">
        <v>1097</v>
      </c>
      <c r="B144" s="107" t="s">
        <v>1098</v>
      </c>
      <c r="C144" s="113">
        <v>19780</v>
      </c>
      <c r="D144" s="113">
        <v>1449</v>
      </c>
      <c r="E144" s="113">
        <v>2047</v>
      </c>
      <c r="F144" s="113">
        <v>1480</v>
      </c>
      <c r="G144" s="4">
        <v>2047</v>
      </c>
      <c r="H144" s="16">
        <f>F144-D144</f>
        <v>31</v>
      </c>
      <c r="I144" s="97">
        <f>G144*0.589</f>
        <v>1205.683</v>
      </c>
      <c r="J144" s="100">
        <f>H144*2.86</f>
        <v>88.66</v>
      </c>
      <c r="K144" s="100">
        <f>J144+I144</f>
        <v>1294.343</v>
      </c>
      <c r="L144" s="268" t="s">
        <v>1463</v>
      </c>
    </row>
    <row r="145" spans="1:87" s="27" customFormat="1" ht="18" customHeight="1">
      <c r="A145" s="111" t="s">
        <v>1099</v>
      </c>
      <c r="B145" s="4" t="s">
        <v>1100</v>
      </c>
      <c r="C145" s="16">
        <v>9164</v>
      </c>
      <c r="D145" s="16">
        <v>149</v>
      </c>
      <c r="E145" s="16">
        <v>9164</v>
      </c>
      <c r="F145" s="16">
        <v>149</v>
      </c>
      <c r="G145" s="4">
        <f>E145-C145</f>
        <v>0</v>
      </c>
      <c r="H145" s="16">
        <f>F145-D145</f>
        <v>0</v>
      </c>
      <c r="I145" s="97">
        <f>G145*0.589</f>
        <v>0</v>
      </c>
      <c r="J145" s="100">
        <f>H145*2.86</f>
        <v>0</v>
      </c>
      <c r="K145" s="100">
        <f>J145+I145</f>
        <v>0</v>
      </c>
      <c r="L145" s="26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</row>
    <row r="146" spans="1:12" ht="18" customHeight="1">
      <c r="A146" s="32" t="s">
        <v>144</v>
      </c>
      <c r="B146" s="107" t="s">
        <v>1101</v>
      </c>
      <c r="C146" s="113">
        <v>13110</v>
      </c>
      <c r="D146" s="113">
        <v>796</v>
      </c>
      <c r="E146" s="113">
        <v>13366</v>
      </c>
      <c r="F146" s="113">
        <v>845</v>
      </c>
      <c r="G146" s="4">
        <f aca="true" t="shared" si="25" ref="G146:G158">E146-C146</f>
        <v>256</v>
      </c>
      <c r="H146" s="16">
        <f aca="true" t="shared" si="26" ref="H146:H158">F146-D146</f>
        <v>49</v>
      </c>
      <c r="I146" s="97">
        <f aca="true" t="shared" si="27" ref="I146:I158">G146*0.589</f>
        <v>150.784</v>
      </c>
      <c r="J146" s="100">
        <f aca="true" t="shared" si="28" ref="J146:J158">H146*2.86</f>
        <v>140.14</v>
      </c>
      <c r="K146" s="100">
        <f aca="true" t="shared" si="29" ref="K146:K158">J146+I146</f>
        <v>290.924</v>
      </c>
      <c r="L146" s="268"/>
    </row>
    <row r="147" spans="1:87" s="27" customFormat="1" ht="18" customHeight="1">
      <c r="A147" s="111" t="s">
        <v>145</v>
      </c>
      <c r="B147" s="4" t="s">
        <v>1102</v>
      </c>
      <c r="C147" s="16">
        <v>872</v>
      </c>
      <c r="D147" s="16">
        <v>2177</v>
      </c>
      <c r="E147" s="16">
        <v>2225</v>
      </c>
      <c r="F147" s="16">
        <v>2208</v>
      </c>
      <c r="G147" s="4">
        <f t="shared" si="25"/>
        <v>1353</v>
      </c>
      <c r="H147" s="16">
        <f t="shared" si="26"/>
        <v>31</v>
      </c>
      <c r="I147" s="97">
        <f t="shared" si="27"/>
        <v>796.9169999999999</v>
      </c>
      <c r="J147" s="100">
        <f t="shared" si="28"/>
        <v>88.66</v>
      </c>
      <c r="K147" s="100">
        <f t="shared" si="29"/>
        <v>885.5769999999999</v>
      </c>
      <c r="L147" s="26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</row>
    <row r="148" spans="1:12" ht="18" customHeight="1">
      <c r="A148" s="32" t="s">
        <v>146</v>
      </c>
      <c r="B148" s="107" t="s">
        <v>1103</v>
      </c>
      <c r="C148" s="113">
        <v>9092</v>
      </c>
      <c r="D148" s="113">
        <v>1390</v>
      </c>
      <c r="E148" s="113">
        <v>9092</v>
      </c>
      <c r="F148" s="113">
        <v>1390</v>
      </c>
      <c r="G148" s="4">
        <f t="shared" si="25"/>
        <v>0</v>
      </c>
      <c r="H148" s="16">
        <f t="shared" si="26"/>
        <v>0</v>
      </c>
      <c r="I148" s="97">
        <f t="shared" si="27"/>
        <v>0</v>
      </c>
      <c r="J148" s="100">
        <f t="shared" si="28"/>
        <v>0</v>
      </c>
      <c r="K148" s="100">
        <f t="shared" si="29"/>
        <v>0</v>
      </c>
      <c r="L148" s="268"/>
    </row>
    <row r="149" spans="1:87" s="27" customFormat="1" ht="18" customHeight="1">
      <c r="A149" s="111" t="s">
        <v>147</v>
      </c>
      <c r="B149" s="4" t="s">
        <v>1104</v>
      </c>
      <c r="C149" s="16">
        <v>30380</v>
      </c>
      <c r="D149" s="16">
        <v>339</v>
      </c>
      <c r="E149" s="16">
        <v>31235</v>
      </c>
      <c r="F149" s="16">
        <v>362</v>
      </c>
      <c r="G149" s="4">
        <f t="shared" si="25"/>
        <v>855</v>
      </c>
      <c r="H149" s="16">
        <f t="shared" si="26"/>
        <v>23</v>
      </c>
      <c r="I149" s="97">
        <f t="shared" si="27"/>
        <v>503.59499999999997</v>
      </c>
      <c r="J149" s="100">
        <f t="shared" si="28"/>
        <v>65.78</v>
      </c>
      <c r="K149" s="100">
        <f t="shared" si="29"/>
        <v>569.375</v>
      </c>
      <c r="L149" s="26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</row>
    <row r="150" spans="1:12" ht="18" customHeight="1">
      <c r="A150" s="32" t="s">
        <v>148</v>
      </c>
      <c r="B150" s="107" t="s">
        <v>1105</v>
      </c>
      <c r="C150" s="113">
        <v>15816</v>
      </c>
      <c r="D150" s="113">
        <v>1999</v>
      </c>
      <c r="E150" s="113">
        <v>16035</v>
      </c>
      <c r="F150" s="113">
        <v>2021</v>
      </c>
      <c r="G150" s="4">
        <f t="shared" si="25"/>
        <v>219</v>
      </c>
      <c r="H150" s="16">
        <f t="shared" si="26"/>
        <v>22</v>
      </c>
      <c r="I150" s="97">
        <f t="shared" si="27"/>
        <v>128.99099999999999</v>
      </c>
      <c r="J150" s="100">
        <f t="shared" si="28"/>
        <v>62.919999999999995</v>
      </c>
      <c r="K150" s="100">
        <f t="shared" si="29"/>
        <v>191.91099999999997</v>
      </c>
      <c r="L150" s="268"/>
    </row>
    <row r="151" spans="1:87" s="27" customFormat="1" ht="18" customHeight="1">
      <c r="A151" s="111" t="s">
        <v>149</v>
      </c>
      <c r="B151" s="4" t="s">
        <v>1106</v>
      </c>
      <c r="C151" s="16">
        <v>6198</v>
      </c>
      <c r="D151" s="16">
        <v>440</v>
      </c>
      <c r="E151" s="16">
        <v>6279</v>
      </c>
      <c r="F151" s="16">
        <v>450</v>
      </c>
      <c r="G151" s="4">
        <f t="shared" si="25"/>
        <v>81</v>
      </c>
      <c r="H151" s="16">
        <f t="shared" si="26"/>
        <v>10</v>
      </c>
      <c r="I151" s="97">
        <f t="shared" si="27"/>
        <v>47.708999999999996</v>
      </c>
      <c r="J151" s="100">
        <f t="shared" si="28"/>
        <v>28.599999999999998</v>
      </c>
      <c r="K151" s="100">
        <f t="shared" si="29"/>
        <v>76.309</v>
      </c>
      <c r="L151" s="26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</row>
    <row r="152" spans="1:12" ht="18" customHeight="1">
      <c r="A152" s="32" t="s">
        <v>150</v>
      </c>
      <c r="B152" s="107" t="s">
        <v>1107</v>
      </c>
      <c r="C152" s="113">
        <v>18912</v>
      </c>
      <c r="D152" s="113">
        <v>2269</v>
      </c>
      <c r="E152" s="113">
        <v>19795</v>
      </c>
      <c r="F152" s="113">
        <v>2309</v>
      </c>
      <c r="G152" s="4">
        <f t="shared" si="25"/>
        <v>883</v>
      </c>
      <c r="H152" s="16">
        <f t="shared" si="26"/>
        <v>40</v>
      </c>
      <c r="I152" s="97">
        <f t="shared" si="27"/>
        <v>520.087</v>
      </c>
      <c r="J152" s="100">
        <f t="shared" si="28"/>
        <v>114.39999999999999</v>
      </c>
      <c r="K152" s="100">
        <f t="shared" si="29"/>
        <v>634.487</v>
      </c>
      <c r="L152" s="268"/>
    </row>
    <row r="153" spans="1:87" s="27" customFormat="1" ht="18" customHeight="1">
      <c r="A153" s="111" t="s">
        <v>151</v>
      </c>
      <c r="B153" s="4" t="s">
        <v>1108</v>
      </c>
      <c r="C153" s="16">
        <v>15778</v>
      </c>
      <c r="D153" s="16">
        <v>1736</v>
      </c>
      <c r="E153" s="16">
        <v>15779</v>
      </c>
      <c r="F153" s="16">
        <v>1736</v>
      </c>
      <c r="G153" s="4">
        <f t="shared" si="25"/>
        <v>1</v>
      </c>
      <c r="H153" s="16">
        <f t="shared" si="26"/>
        <v>0</v>
      </c>
      <c r="I153" s="97">
        <f t="shared" si="27"/>
        <v>0.589</v>
      </c>
      <c r="J153" s="100">
        <f t="shared" si="28"/>
        <v>0</v>
      </c>
      <c r="K153" s="100">
        <f t="shared" si="29"/>
        <v>0.589</v>
      </c>
      <c r="L153" s="26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</row>
    <row r="154" spans="1:12" ht="18" customHeight="1">
      <c r="A154" s="32" t="s">
        <v>448</v>
      </c>
      <c r="B154" s="107" t="s">
        <v>1109</v>
      </c>
      <c r="C154" s="113">
        <v>31657</v>
      </c>
      <c r="D154" s="113">
        <v>4879</v>
      </c>
      <c r="E154" s="113">
        <v>32346</v>
      </c>
      <c r="F154" s="113">
        <v>4936</v>
      </c>
      <c r="G154" s="4">
        <f t="shared" si="25"/>
        <v>689</v>
      </c>
      <c r="H154" s="16">
        <f t="shared" si="26"/>
        <v>57</v>
      </c>
      <c r="I154" s="97">
        <f t="shared" si="27"/>
        <v>405.82099999999997</v>
      </c>
      <c r="J154" s="100">
        <f t="shared" si="28"/>
        <v>163.01999999999998</v>
      </c>
      <c r="K154" s="100">
        <f t="shared" si="29"/>
        <v>568.8409999999999</v>
      </c>
      <c r="L154" s="268"/>
    </row>
    <row r="155" spans="1:87" s="27" customFormat="1" ht="18" customHeight="1">
      <c r="A155" s="111" t="s">
        <v>449</v>
      </c>
      <c r="B155" s="4" t="s">
        <v>1110</v>
      </c>
      <c r="C155" s="16">
        <v>9309</v>
      </c>
      <c r="D155" s="16">
        <v>1584</v>
      </c>
      <c r="E155" s="16">
        <v>9515</v>
      </c>
      <c r="F155" s="16">
        <v>1595</v>
      </c>
      <c r="G155" s="4">
        <f t="shared" si="25"/>
        <v>206</v>
      </c>
      <c r="H155" s="16">
        <f t="shared" si="26"/>
        <v>11</v>
      </c>
      <c r="I155" s="97">
        <f t="shared" si="27"/>
        <v>121.33399999999999</v>
      </c>
      <c r="J155" s="100">
        <f t="shared" si="28"/>
        <v>31.459999999999997</v>
      </c>
      <c r="K155" s="100">
        <f t="shared" si="29"/>
        <v>152.79399999999998</v>
      </c>
      <c r="L155" s="26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</row>
    <row r="156" spans="1:12" ht="18" customHeight="1">
      <c r="A156" s="32" t="s">
        <v>450</v>
      </c>
      <c r="B156" s="107" t="s">
        <v>1111</v>
      </c>
      <c r="C156" s="113">
        <v>7270</v>
      </c>
      <c r="D156" s="113">
        <v>569</v>
      </c>
      <c r="E156" s="113">
        <v>7697</v>
      </c>
      <c r="F156" s="113">
        <v>616</v>
      </c>
      <c r="G156" s="4">
        <f t="shared" si="25"/>
        <v>427</v>
      </c>
      <c r="H156" s="16">
        <f t="shared" si="26"/>
        <v>47</v>
      </c>
      <c r="I156" s="97">
        <f t="shared" si="27"/>
        <v>251.503</v>
      </c>
      <c r="J156" s="100">
        <f t="shared" si="28"/>
        <v>134.42</v>
      </c>
      <c r="K156" s="100">
        <f t="shared" si="29"/>
        <v>385.923</v>
      </c>
      <c r="L156" s="268"/>
    </row>
    <row r="157" spans="1:87" s="27" customFormat="1" ht="16.5" customHeight="1">
      <c r="A157" s="111" t="s">
        <v>451</v>
      </c>
      <c r="B157" s="4" t="s">
        <v>1112</v>
      </c>
      <c r="C157" s="16">
        <v>9110</v>
      </c>
      <c r="D157" s="16">
        <v>215</v>
      </c>
      <c r="E157" s="16">
        <v>9560</v>
      </c>
      <c r="F157" s="16">
        <v>232</v>
      </c>
      <c r="G157" s="4">
        <f t="shared" si="25"/>
        <v>450</v>
      </c>
      <c r="H157" s="16">
        <f t="shared" si="26"/>
        <v>17</v>
      </c>
      <c r="I157" s="97">
        <f t="shared" si="27"/>
        <v>265.05</v>
      </c>
      <c r="J157" s="100">
        <f t="shared" si="28"/>
        <v>48.62</v>
      </c>
      <c r="K157" s="100">
        <f t="shared" si="29"/>
        <v>313.67</v>
      </c>
      <c r="L157" s="26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</row>
    <row r="158" spans="1:12" ht="16.5" customHeight="1">
      <c r="A158" s="32" t="s">
        <v>452</v>
      </c>
      <c r="B158" s="107" t="s">
        <v>1113</v>
      </c>
      <c r="C158" s="113">
        <v>1953</v>
      </c>
      <c r="D158" s="113">
        <v>1067</v>
      </c>
      <c r="E158" s="113">
        <v>3313</v>
      </c>
      <c r="F158" s="113">
        <v>1097</v>
      </c>
      <c r="G158" s="4">
        <f t="shared" si="25"/>
        <v>1360</v>
      </c>
      <c r="H158" s="16">
        <f t="shared" si="26"/>
        <v>30</v>
      </c>
      <c r="I158" s="97">
        <f t="shared" si="27"/>
        <v>801.04</v>
      </c>
      <c r="J158" s="100">
        <f t="shared" si="28"/>
        <v>85.8</v>
      </c>
      <c r="K158" s="100">
        <f t="shared" si="29"/>
        <v>886.8399999999999</v>
      </c>
      <c r="L158" s="268"/>
    </row>
    <row r="159" spans="1:12" ht="16.5" customHeight="1">
      <c r="A159" s="32"/>
      <c r="B159" s="107"/>
      <c r="C159" s="113"/>
      <c r="D159" s="113"/>
      <c r="E159" s="113"/>
      <c r="F159" s="113"/>
      <c r="G159" s="4"/>
      <c r="H159" s="16"/>
      <c r="I159" s="97"/>
      <c r="J159" s="100"/>
      <c r="K159" s="100"/>
      <c r="L159" s="268"/>
    </row>
    <row r="160" spans="1:12" ht="16.5" customHeight="1">
      <c r="A160" s="32"/>
      <c r="B160" s="107"/>
      <c r="C160" s="113"/>
      <c r="D160" s="113"/>
      <c r="E160" s="113"/>
      <c r="F160" s="113"/>
      <c r="G160" s="4"/>
      <c r="H160" s="16"/>
      <c r="I160" s="97"/>
      <c r="J160" s="100"/>
      <c r="K160" s="100"/>
      <c r="L160" s="268"/>
    </row>
    <row r="161" spans="1:12" ht="16.5" customHeight="1">
      <c r="A161" s="111" t="s">
        <v>453</v>
      </c>
      <c r="B161" s="113"/>
      <c r="C161" s="121"/>
      <c r="D161" s="121"/>
      <c r="E161" s="113"/>
      <c r="F161" s="113"/>
      <c r="G161" s="4"/>
      <c r="H161" s="16"/>
      <c r="I161" s="97"/>
      <c r="J161" s="100"/>
      <c r="K161" s="100"/>
      <c r="L161" s="268"/>
    </row>
    <row r="162" spans="1:12" ht="16.5" customHeight="1">
      <c r="A162" s="111" t="s">
        <v>368</v>
      </c>
      <c r="B162" s="113"/>
      <c r="C162" s="121"/>
      <c r="D162" s="121"/>
      <c r="E162" s="113"/>
      <c r="F162" s="113"/>
      <c r="G162" s="4"/>
      <c r="H162" s="16"/>
      <c r="I162" s="97"/>
      <c r="J162" s="100"/>
      <c r="K162" s="100"/>
      <c r="L162" s="268"/>
    </row>
    <row r="163" spans="1:12" ht="18" customHeight="1">
      <c r="A163" s="265" t="s">
        <v>1003</v>
      </c>
      <c r="B163" s="265"/>
      <c r="C163" s="121"/>
      <c r="D163" s="121"/>
      <c r="E163" s="113"/>
      <c r="F163" s="113"/>
      <c r="G163" s="121"/>
      <c r="H163" s="121"/>
      <c r="I163" s="122"/>
      <c r="J163" s="122"/>
      <c r="K163" s="122"/>
      <c r="L163" s="268"/>
    </row>
    <row r="164" spans="1:12" ht="18" customHeight="1">
      <c r="A164" s="123"/>
      <c r="B164" s="123"/>
      <c r="C164" s="118"/>
      <c r="D164" s="118"/>
      <c r="E164" s="123"/>
      <c r="F164" s="123"/>
      <c r="G164" s="118"/>
      <c r="H164" s="118"/>
      <c r="I164" s="124"/>
      <c r="J164" s="124"/>
      <c r="K164" s="124"/>
      <c r="L164" s="125"/>
    </row>
    <row r="165" spans="1:87" s="27" customFormat="1" ht="25.5">
      <c r="A165" s="271" t="s">
        <v>1114</v>
      </c>
      <c r="B165" s="272"/>
      <c r="C165" s="272"/>
      <c r="D165" s="272"/>
      <c r="E165" s="272"/>
      <c r="F165" s="272"/>
      <c r="G165" s="272"/>
      <c r="H165" s="272"/>
      <c r="I165" s="272"/>
      <c r="J165" s="272"/>
      <c r="K165" s="272"/>
      <c r="L165" s="273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</row>
    <row r="166" spans="1:87" s="27" customFormat="1" ht="14.25">
      <c r="A166" s="273" t="s">
        <v>1004</v>
      </c>
      <c r="B166" s="273"/>
      <c r="E166" s="273" t="s">
        <v>1462</v>
      </c>
      <c r="F166" s="273"/>
      <c r="G166" s="273"/>
      <c r="H166" s="273"/>
      <c r="I166" s="31"/>
      <c r="J166" s="274"/>
      <c r="K166" s="274"/>
      <c r="L166" s="274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</row>
    <row r="167" spans="1:87" s="27" customFormat="1" ht="18" customHeight="1">
      <c r="A167" s="270" t="s">
        <v>1005</v>
      </c>
      <c r="B167" s="266" t="s">
        <v>1006</v>
      </c>
      <c r="C167" s="266" t="s">
        <v>1007</v>
      </c>
      <c r="D167" s="266"/>
      <c r="E167" s="266" t="s">
        <v>1008</v>
      </c>
      <c r="F167" s="266"/>
      <c r="G167" s="266" t="s">
        <v>1009</v>
      </c>
      <c r="H167" s="266"/>
      <c r="I167" s="267" t="s">
        <v>1010</v>
      </c>
      <c r="J167" s="267"/>
      <c r="K167" s="267"/>
      <c r="L167" s="266" t="s">
        <v>1011</v>
      </c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</row>
    <row r="168" spans="1:87" s="27" customFormat="1" ht="18" customHeight="1">
      <c r="A168" s="270"/>
      <c r="B168" s="266"/>
      <c r="C168" s="16" t="s">
        <v>1012</v>
      </c>
      <c r="D168" s="16" t="s">
        <v>1013</v>
      </c>
      <c r="E168" s="16" t="s">
        <v>1012</v>
      </c>
      <c r="F168" s="16" t="s">
        <v>1013</v>
      </c>
      <c r="G168" s="16" t="s">
        <v>1012</v>
      </c>
      <c r="H168" s="16" t="s">
        <v>1013</v>
      </c>
      <c r="I168" s="24" t="s">
        <v>1014</v>
      </c>
      <c r="J168" s="24" t="s">
        <v>1015</v>
      </c>
      <c r="K168" s="24" t="s">
        <v>1003</v>
      </c>
      <c r="L168" s="266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</row>
    <row r="169" spans="1:87" s="27" customFormat="1" ht="18" customHeight="1">
      <c r="A169" s="32" t="s">
        <v>1115</v>
      </c>
      <c r="B169" s="16" t="s">
        <v>1116</v>
      </c>
      <c r="C169" s="16">
        <v>8869</v>
      </c>
      <c r="D169" s="16">
        <v>235</v>
      </c>
      <c r="E169" s="16">
        <v>9278</v>
      </c>
      <c r="F169" s="16">
        <v>262</v>
      </c>
      <c r="G169" s="107">
        <f>E169-C169</f>
        <v>409</v>
      </c>
      <c r="H169" s="113">
        <f>F169-D169</f>
        <v>27</v>
      </c>
      <c r="I169" s="12">
        <f>G169*0.589</f>
        <v>240.90099999999998</v>
      </c>
      <c r="J169" s="24">
        <f>H169*2.86</f>
        <v>77.22</v>
      </c>
      <c r="K169" s="24">
        <f>J169+I169</f>
        <v>318.121</v>
      </c>
      <c r="L169" s="269" t="s">
        <v>1463</v>
      </c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</row>
    <row r="170" spans="1:87" s="27" customFormat="1" ht="18" customHeight="1">
      <c r="A170" s="32" t="s">
        <v>1117</v>
      </c>
      <c r="B170" s="16" t="s">
        <v>1118</v>
      </c>
      <c r="C170" s="16">
        <v>8656</v>
      </c>
      <c r="D170" s="16">
        <v>163</v>
      </c>
      <c r="E170" s="16">
        <v>344</v>
      </c>
      <c r="F170" s="16">
        <v>189</v>
      </c>
      <c r="G170" s="107">
        <f>10000-8656+163</f>
        <v>1507</v>
      </c>
      <c r="H170" s="113">
        <f aca="true" t="shared" si="30" ref="H170:H185">F170-D170</f>
        <v>26</v>
      </c>
      <c r="I170" s="12">
        <f aca="true" t="shared" si="31" ref="I170:I185">G170*0.589</f>
        <v>887.6229999999999</v>
      </c>
      <c r="J170" s="24">
        <f aca="true" t="shared" si="32" ref="J170:J185">H170*2.86</f>
        <v>74.36</v>
      </c>
      <c r="K170" s="24">
        <f aca="true" t="shared" si="33" ref="K170:K185">J170+I170</f>
        <v>961.983</v>
      </c>
      <c r="L170" s="26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</row>
    <row r="171" spans="1:87" s="27" customFormat="1" ht="18" customHeight="1">
      <c r="A171" s="32" t="s">
        <v>152</v>
      </c>
      <c r="B171" s="16" t="s">
        <v>1119</v>
      </c>
      <c r="C171" s="16">
        <v>5794</v>
      </c>
      <c r="D171" s="16">
        <v>169</v>
      </c>
      <c r="E171" s="16">
        <v>6346</v>
      </c>
      <c r="F171" s="16">
        <v>13</v>
      </c>
      <c r="G171" s="107">
        <f aca="true" t="shared" si="34" ref="G171:G185">E171-C171</f>
        <v>552</v>
      </c>
      <c r="H171" s="113">
        <v>13</v>
      </c>
      <c r="I171" s="12">
        <f t="shared" si="31"/>
        <v>325.128</v>
      </c>
      <c r="J171" s="24">
        <f t="shared" si="32"/>
        <v>37.18</v>
      </c>
      <c r="K171" s="24">
        <f t="shared" si="33"/>
        <v>362.308</v>
      </c>
      <c r="L171" s="26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</row>
    <row r="172" spans="1:87" s="27" customFormat="1" ht="18" customHeight="1">
      <c r="A172" s="32" t="s">
        <v>153</v>
      </c>
      <c r="B172" s="16" t="s">
        <v>1120</v>
      </c>
      <c r="C172" s="16">
        <v>3696</v>
      </c>
      <c r="D172" s="16">
        <v>1043</v>
      </c>
      <c r="E172" s="16">
        <v>4953</v>
      </c>
      <c r="F172" s="16">
        <v>25</v>
      </c>
      <c r="G172" s="107">
        <f t="shared" si="34"/>
        <v>1257</v>
      </c>
      <c r="H172" s="113">
        <v>25</v>
      </c>
      <c r="I172" s="12">
        <f t="shared" si="31"/>
        <v>740.3729999999999</v>
      </c>
      <c r="J172" s="24">
        <f t="shared" si="32"/>
        <v>71.5</v>
      </c>
      <c r="K172" s="24">
        <f t="shared" si="33"/>
        <v>811.8729999999999</v>
      </c>
      <c r="L172" s="26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</row>
    <row r="173" spans="1:87" s="171" customFormat="1" ht="18" customHeight="1">
      <c r="A173" s="155" t="s">
        <v>154</v>
      </c>
      <c r="B173" s="156" t="s">
        <v>1121</v>
      </c>
      <c r="C173" s="156">
        <v>0</v>
      </c>
      <c r="D173" s="156" t="s">
        <v>1450</v>
      </c>
      <c r="E173" s="156">
        <v>480</v>
      </c>
      <c r="F173" s="156">
        <v>27</v>
      </c>
      <c r="G173" s="157">
        <v>617</v>
      </c>
      <c r="H173" s="158">
        <v>27</v>
      </c>
      <c r="I173" s="169">
        <f t="shared" si="31"/>
        <v>363.41299999999995</v>
      </c>
      <c r="J173" s="170">
        <f t="shared" si="32"/>
        <v>77.22</v>
      </c>
      <c r="K173" s="170">
        <f t="shared" si="33"/>
        <v>440.6329999999999</v>
      </c>
      <c r="L173" s="269"/>
      <c r="M173" s="213" t="s">
        <v>1596</v>
      </c>
      <c r="N173" s="213"/>
      <c r="O173" s="213"/>
      <c r="P173" s="213"/>
      <c r="Q173" s="213"/>
      <c r="R173" s="213"/>
      <c r="S173" s="213"/>
      <c r="T173" s="213"/>
      <c r="U173" s="213"/>
      <c r="V173" s="213"/>
      <c r="W173" s="213"/>
      <c r="X173" s="213"/>
      <c r="Y173" s="213"/>
      <c r="Z173" s="213"/>
      <c r="AA173" s="213"/>
      <c r="AB173" s="213"/>
      <c r="AC173" s="213"/>
      <c r="AD173" s="213"/>
      <c r="AE173" s="213"/>
      <c r="AF173" s="213"/>
      <c r="AG173" s="213"/>
      <c r="AH173" s="213"/>
      <c r="AI173" s="213"/>
      <c r="AJ173" s="213"/>
      <c r="AK173" s="213"/>
      <c r="AL173" s="213"/>
      <c r="AM173" s="213"/>
      <c r="AN173" s="213"/>
      <c r="AO173" s="213"/>
      <c r="AP173" s="213"/>
      <c r="AQ173" s="213"/>
      <c r="AR173" s="213"/>
      <c r="AS173" s="213"/>
      <c r="AT173" s="213"/>
      <c r="AU173" s="213"/>
      <c r="AV173" s="213"/>
      <c r="AW173" s="213"/>
      <c r="AX173" s="213"/>
      <c r="AY173" s="213"/>
      <c r="AZ173" s="213"/>
      <c r="BA173" s="213"/>
      <c r="BB173" s="213"/>
      <c r="BC173" s="213"/>
      <c r="BD173" s="213"/>
      <c r="BE173" s="213"/>
      <c r="BF173" s="213"/>
      <c r="BG173" s="213"/>
      <c r="BH173" s="213"/>
      <c r="BI173" s="213"/>
      <c r="BJ173" s="213"/>
      <c r="BK173" s="213"/>
      <c r="BL173" s="213"/>
      <c r="BM173" s="213"/>
      <c r="BN173" s="213"/>
      <c r="BO173" s="213"/>
      <c r="BP173" s="213"/>
      <c r="BQ173" s="213"/>
      <c r="BR173" s="213"/>
      <c r="BS173" s="213"/>
      <c r="BT173" s="213"/>
      <c r="BU173" s="213"/>
      <c r="BV173" s="213"/>
      <c r="BW173" s="213"/>
      <c r="BX173" s="213"/>
      <c r="BY173" s="213"/>
      <c r="BZ173" s="213"/>
      <c r="CA173" s="213"/>
      <c r="CB173" s="213"/>
      <c r="CC173" s="213"/>
      <c r="CD173" s="213"/>
      <c r="CE173" s="213"/>
      <c r="CF173" s="213"/>
      <c r="CG173" s="213"/>
      <c r="CH173" s="213"/>
      <c r="CI173" s="213"/>
    </row>
    <row r="174" spans="1:87" s="27" customFormat="1" ht="18" customHeight="1">
      <c r="A174" s="32" t="s">
        <v>155</v>
      </c>
      <c r="B174" s="16" t="s">
        <v>1122</v>
      </c>
      <c r="C174" s="16">
        <v>2682</v>
      </c>
      <c r="D174" s="16" t="s">
        <v>1451</v>
      </c>
      <c r="E174" s="16">
        <v>2742</v>
      </c>
      <c r="F174" s="16">
        <v>26</v>
      </c>
      <c r="G174" s="107">
        <f t="shared" si="34"/>
        <v>60</v>
      </c>
      <c r="H174" s="113">
        <v>26</v>
      </c>
      <c r="I174" s="12">
        <f t="shared" si="31"/>
        <v>35.339999999999996</v>
      </c>
      <c r="J174" s="24">
        <f t="shared" si="32"/>
        <v>74.36</v>
      </c>
      <c r="K174" s="24">
        <f t="shared" si="33"/>
        <v>109.69999999999999</v>
      </c>
      <c r="L174" s="26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</row>
    <row r="175" spans="1:87" s="27" customFormat="1" ht="18" customHeight="1">
      <c r="A175" s="32" t="s">
        <v>156</v>
      </c>
      <c r="B175" s="16" t="s">
        <v>1123</v>
      </c>
      <c r="C175" s="16">
        <v>491</v>
      </c>
      <c r="D175" s="16">
        <v>2714</v>
      </c>
      <c r="E175" s="16">
        <v>943</v>
      </c>
      <c r="F175" s="16">
        <v>30</v>
      </c>
      <c r="G175" s="107">
        <f t="shared" si="34"/>
        <v>452</v>
      </c>
      <c r="H175" s="113">
        <v>30</v>
      </c>
      <c r="I175" s="12">
        <f t="shared" si="31"/>
        <v>266.228</v>
      </c>
      <c r="J175" s="24">
        <f t="shared" si="32"/>
        <v>85.8</v>
      </c>
      <c r="K175" s="24">
        <f t="shared" si="33"/>
        <v>352.028</v>
      </c>
      <c r="L175" s="26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</row>
    <row r="176" spans="1:87" s="27" customFormat="1" ht="18" customHeight="1">
      <c r="A176" s="32" t="s">
        <v>157</v>
      </c>
      <c r="B176" s="16" t="s">
        <v>1124</v>
      </c>
      <c r="C176" s="16">
        <v>3680</v>
      </c>
      <c r="D176" s="16">
        <v>120</v>
      </c>
      <c r="E176" s="16">
        <v>5024</v>
      </c>
      <c r="F176" s="16">
        <v>139</v>
      </c>
      <c r="G176" s="107">
        <f t="shared" si="34"/>
        <v>1344</v>
      </c>
      <c r="H176" s="113">
        <f t="shared" si="30"/>
        <v>19</v>
      </c>
      <c r="I176" s="12">
        <f t="shared" si="31"/>
        <v>791.616</v>
      </c>
      <c r="J176" s="24">
        <f t="shared" si="32"/>
        <v>54.339999999999996</v>
      </c>
      <c r="K176" s="24">
        <f t="shared" si="33"/>
        <v>845.956</v>
      </c>
      <c r="L176" s="26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</row>
    <row r="177" spans="1:87" s="27" customFormat="1" ht="18" customHeight="1">
      <c r="A177" s="32" t="s">
        <v>158</v>
      </c>
      <c r="B177" s="16" t="s">
        <v>1125</v>
      </c>
      <c r="C177" s="16">
        <v>42041</v>
      </c>
      <c r="D177" s="16">
        <v>2283</v>
      </c>
      <c r="E177" s="16">
        <v>43597</v>
      </c>
      <c r="F177" s="16">
        <v>2339</v>
      </c>
      <c r="G177" s="107">
        <f t="shared" si="34"/>
        <v>1556</v>
      </c>
      <c r="H177" s="113">
        <f t="shared" si="30"/>
        <v>56</v>
      </c>
      <c r="I177" s="12">
        <f t="shared" si="31"/>
        <v>916.4839999999999</v>
      </c>
      <c r="J177" s="24">
        <f t="shared" si="32"/>
        <v>160.16</v>
      </c>
      <c r="K177" s="24">
        <f t="shared" si="33"/>
        <v>1076.644</v>
      </c>
      <c r="L177" s="26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</row>
    <row r="178" spans="1:12" ht="18" customHeight="1">
      <c r="A178" s="68" t="s">
        <v>159</v>
      </c>
      <c r="B178" s="67" t="s">
        <v>1452</v>
      </c>
      <c r="C178" s="67">
        <v>3934</v>
      </c>
      <c r="D178" s="67">
        <v>1345</v>
      </c>
      <c r="E178" s="113">
        <v>4803</v>
      </c>
      <c r="F178" s="113">
        <v>1345</v>
      </c>
      <c r="G178" s="107">
        <f t="shared" si="34"/>
        <v>869</v>
      </c>
      <c r="H178" s="113">
        <f t="shared" si="30"/>
        <v>0</v>
      </c>
      <c r="I178" s="12">
        <f t="shared" si="31"/>
        <v>511.84099999999995</v>
      </c>
      <c r="J178" s="24">
        <f t="shared" si="32"/>
        <v>0</v>
      </c>
      <c r="K178" s="24">
        <f t="shared" si="33"/>
        <v>511.84099999999995</v>
      </c>
      <c r="L178" s="269"/>
    </row>
    <row r="179" spans="1:87" s="27" customFormat="1" ht="18" customHeight="1">
      <c r="A179" s="32" t="s">
        <v>454</v>
      </c>
      <c r="B179" s="16" t="s">
        <v>1126</v>
      </c>
      <c r="C179" s="16">
        <v>9218</v>
      </c>
      <c r="D179" s="16">
        <v>1019</v>
      </c>
      <c r="E179" s="16">
        <v>9218</v>
      </c>
      <c r="F179" s="16">
        <v>1019</v>
      </c>
      <c r="G179" s="107">
        <f t="shared" si="34"/>
        <v>0</v>
      </c>
      <c r="H179" s="113">
        <f t="shared" si="30"/>
        <v>0</v>
      </c>
      <c r="I179" s="12">
        <f t="shared" si="31"/>
        <v>0</v>
      </c>
      <c r="J179" s="24">
        <f t="shared" si="32"/>
        <v>0</v>
      </c>
      <c r="K179" s="24">
        <f t="shared" si="33"/>
        <v>0</v>
      </c>
      <c r="L179" s="26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</row>
    <row r="180" spans="1:87" s="27" customFormat="1" ht="18" customHeight="1">
      <c r="A180" s="32" t="s">
        <v>455</v>
      </c>
      <c r="B180" s="16" t="s">
        <v>1127</v>
      </c>
      <c r="C180" s="16">
        <v>2817</v>
      </c>
      <c r="D180" s="16">
        <v>305</v>
      </c>
      <c r="E180" s="16">
        <v>2817</v>
      </c>
      <c r="F180" s="16">
        <v>305</v>
      </c>
      <c r="G180" s="107">
        <f t="shared" si="34"/>
        <v>0</v>
      </c>
      <c r="H180" s="113">
        <f t="shared" si="30"/>
        <v>0</v>
      </c>
      <c r="I180" s="12">
        <f t="shared" si="31"/>
        <v>0</v>
      </c>
      <c r="J180" s="24">
        <f t="shared" si="32"/>
        <v>0</v>
      </c>
      <c r="K180" s="24">
        <f t="shared" si="33"/>
        <v>0</v>
      </c>
      <c r="L180" s="26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</row>
    <row r="181" spans="1:87" s="27" customFormat="1" ht="18" customHeight="1">
      <c r="A181" s="32" t="s">
        <v>456</v>
      </c>
      <c r="B181" s="16" t="s">
        <v>1128</v>
      </c>
      <c r="C181" s="16">
        <v>0</v>
      </c>
      <c r="D181" s="16">
        <v>395</v>
      </c>
      <c r="E181" s="16">
        <v>0</v>
      </c>
      <c r="F181" s="16">
        <v>395</v>
      </c>
      <c r="G181" s="107">
        <f t="shared" si="34"/>
        <v>0</v>
      </c>
      <c r="H181" s="113">
        <f t="shared" si="30"/>
        <v>0</v>
      </c>
      <c r="I181" s="12">
        <f t="shared" si="31"/>
        <v>0</v>
      </c>
      <c r="J181" s="24">
        <f t="shared" si="32"/>
        <v>0</v>
      </c>
      <c r="K181" s="24">
        <f t="shared" si="33"/>
        <v>0</v>
      </c>
      <c r="L181" s="26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</row>
    <row r="182" spans="1:87" s="27" customFormat="1" ht="18" customHeight="1">
      <c r="A182" s="32" t="s">
        <v>0</v>
      </c>
      <c r="B182" s="16" t="s">
        <v>1129</v>
      </c>
      <c r="C182" s="16">
        <v>16426</v>
      </c>
      <c r="D182" s="16">
        <v>968</v>
      </c>
      <c r="E182" s="16">
        <v>17039</v>
      </c>
      <c r="F182" s="16">
        <v>988</v>
      </c>
      <c r="G182" s="107">
        <f t="shared" si="34"/>
        <v>613</v>
      </c>
      <c r="H182" s="113">
        <f t="shared" si="30"/>
        <v>20</v>
      </c>
      <c r="I182" s="12">
        <f t="shared" si="31"/>
        <v>361.05699999999996</v>
      </c>
      <c r="J182" s="24">
        <f t="shared" si="32"/>
        <v>57.199999999999996</v>
      </c>
      <c r="K182" s="24">
        <f t="shared" si="33"/>
        <v>418.25699999999995</v>
      </c>
      <c r="L182" s="26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</row>
    <row r="183" spans="1:87" s="27" customFormat="1" ht="18" customHeight="1">
      <c r="A183" s="32" t="s">
        <v>1</v>
      </c>
      <c r="B183" s="16" t="s">
        <v>1130</v>
      </c>
      <c r="C183" s="16">
        <v>21552</v>
      </c>
      <c r="D183" s="16">
        <v>1752</v>
      </c>
      <c r="E183" s="16">
        <v>22185</v>
      </c>
      <c r="F183" s="16">
        <v>1768</v>
      </c>
      <c r="G183" s="107">
        <f t="shared" si="34"/>
        <v>633</v>
      </c>
      <c r="H183" s="113">
        <f t="shared" si="30"/>
        <v>16</v>
      </c>
      <c r="I183" s="12">
        <f t="shared" si="31"/>
        <v>372.837</v>
      </c>
      <c r="J183" s="24">
        <f t="shared" si="32"/>
        <v>45.76</v>
      </c>
      <c r="K183" s="24">
        <f t="shared" si="33"/>
        <v>418.597</v>
      </c>
      <c r="L183" s="26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</row>
    <row r="184" spans="1:87" s="27" customFormat="1" ht="18" customHeight="1">
      <c r="A184" s="32" t="s">
        <v>2</v>
      </c>
      <c r="B184" s="16" t="s">
        <v>1131</v>
      </c>
      <c r="C184" s="16">
        <v>65</v>
      </c>
      <c r="D184" s="16">
        <v>823</v>
      </c>
      <c r="E184" s="16">
        <v>1120</v>
      </c>
      <c r="F184" s="16">
        <v>845</v>
      </c>
      <c r="G184" s="107">
        <f t="shared" si="34"/>
        <v>1055</v>
      </c>
      <c r="H184" s="113">
        <f t="shared" si="30"/>
        <v>22</v>
      </c>
      <c r="I184" s="12">
        <f t="shared" si="31"/>
        <v>621.395</v>
      </c>
      <c r="J184" s="24">
        <f t="shared" si="32"/>
        <v>62.919999999999995</v>
      </c>
      <c r="K184" s="24">
        <f t="shared" si="33"/>
        <v>684.3149999999999</v>
      </c>
      <c r="L184" s="26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</row>
    <row r="185" spans="1:87" s="27" customFormat="1" ht="18" customHeight="1">
      <c r="A185" s="32" t="s">
        <v>3</v>
      </c>
      <c r="B185" s="16" t="s">
        <v>1132</v>
      </c>
      <c r="C185" s="16">
        <v>12010</v>
      </c>
      <c r="D185" s="16">
        <v>873</v>
      </c>
      <c r="E185" s="16">
        <v>13391</v>
      </c>
      <c r="F185" s="16">
        <v>904</v>
      </c>
      <c r="G185" s="107">
        <f t="shared" si="34"/>
        <v>1381</v>
      </c>
      <c r="H185" s="113">
        <f t="shared" si="30"/>
        <v>31</v>
      </c>
      <c r="I185" s="12">
        <f t="shared" si="31"/>
        <v>813.409</v>
      </c>
      <c r="J185" s="24">
        <f t="shared" si="32"/>
        <v>88.66</v>
      </c>
      <c r="K185" s="24">
        <f t="shared" si="33"/>
        <v>902.069</v>
      </c>
      <c r="L185" s="26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</row>
    <row r="186" spans="1:12" ht="18" customHeight="1">
      <c r="A186" s="266" t="s">
        <v>1003</v>
      </c>
      <c r="B186" s="266"/>
      <c r="C186" s="16"/>
      <c r="D186" s="16"/>
      <c r="E186" s="16"/>
      <c r="F186" s="16"/>
      <c r="G186" s="16"/>
      <c r="H186" s="16"/>
      <c r="I186" s="97"/>
      <c r="J186" s="100"/>
      <c r="K186" s="100"/>
      <c r="L186" s="268"/>
    </row>
    <row r="187" spans="1:87" s="27" customFormat="1" ht="25.5">
      <c r="A187" s="271" t="s">
        <v>1114</v>
      </c>
      <c r="B187" s="272"/>
      <c r="C187" s="272"/>
      <c r="D187" s="272"/>
      <c r="E187" s="272"/>
      <c r="F187" s="272"/>
      <c r="G187" s="272"/>
      <c r="H187" s="272"/>
      <c r="I187" s="272"/>
      <c r="J187" s="272"/>
      <c r="K187" s="272"/>
      <c r="L187" s="273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</row>
    <row r="188" spans="1:87" s="27" customFormat="1" ht="14.25">
      <c r="A188" s="273" t="s">
        <v>1004</v>
      </c>
      <c r="B188" s="273"/>
      <c r="E188" s="273" t="s">
        <v>1462</v>
      </c>
      <c r="F188" s="273"/>
      <c r="G188" s="273"/>
      <c r="H188" s="273"/>
      <c r="I188" s="31"/>
      <c r="J188" s="274"/>
      <c r="K188" s="274"/>
      <c r="L188" s="274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</row>
    <row r="189" spans="1:87" s="27" customFormat="1" ht="18" customHeight="1">
      <c r="A189" s="270" t="s">
        <v>1005</v>
      </c>
      <c r="B189" s="266" t="s">
        <v>1006</v>
      </c>
      <c r="C189" s="266" t="s">
        <v>1007</v>
      </c>
      <c r="D189" s="266"/>
      <c r="E189" s="266" t="s">
        <v>1008</v>
      </c>
      <c r="F189" s="266"/>
      <c r="G189" s="266" t="s">
        <v>1009</v>
      </c>
      <c r="H189" s="266"/>
      <c r="I189" s="267" t="s">
        <v>1010</v>
      </c>
      <c r="J189" s="267"/>
      <c r="K189" s="267"/>
      <c r="L189" s="266" t="s">
        <v>1011</v>
      </c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</row>
    <row r="190" spans="1:87" s="27" customFormat="1" ht="18" customHeight="1">
      <c r="A190" s="270"/>
      <c r="B190" s="266"/>
      <c r="C190" s="16" t="s">
        <v>1012</v>
      </c>
      <c r="D190" s="16" t="s">
        <v>1013</v>
      </c>
      <c r="E190" s="16" t="s">
        <v>1012</v>
      </c>
      <c r="F190" s="16" t="s">
        <v>1013</v>
      </c>
      <c r="G190" s="16" t="s">
        <v>1012</v>
      </c>
      <c r="H190" s="16" t="s">
        <v>1013</v>
      </c>
      <c r="I190" s="24" t="s">
        <v>1014</v>
      </c>
      <c r="J190" s="24" t="s">
        <v>1015</v>
      </c>
      <c r="K190" s="24" t="s">
        <v>1003</v>
      </c>
      <c r="L190" s="266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</row>
    <row r="191" spans="1:87" s="27" customFormat="1" ht="18" customHeight="1">
      <c r="A191" s="32" t="s">
        <v>1133</v>
      </c>
      <c r="B191" s="16" t="s">
        <v>1134</v>
      </c>
      <c r="C191" s="16">
        <v>11880</v>
      </c>
      <c r="D191" s="16">
        <v>1947</v>
      </c>
      <c r="E191" s="16">
        <v>12743</v>
      </c>
      <c r="F191" s="16">
        <v>1974</v>
      </c>
      <c r="G191" s="107">
        <f>E191-C191</f>
        <v>863</v>
      </c>
      <c r="H191" s="113">
        <f>F191-D191</f>
        <v>27</v>
      </c>
      <c r="I191" s="12">
        <f>G191*0.589</f>
        <v>508.30699999999996</v>
      </c>
      <c r="J191" s="24">
        <f>H191*2.86</f>
        <v>77.22</v>
      </c>
      <c r="K191" s="24">
        <f>J191+I191</f>
        <v>585.5269999999999</v>
      </c>
      <c r="L191" s="269" t="s">
        <v>1463</v>
      </c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</row>
    <row r="192" spans="1:87" s="171" customFormat="1" ht="18" customHeight="1">
      <c r="A192" s="155" t="s">
        <v>1135</v>
      </c>
      <c r="B192" s="156" t="s">
        <v>1136</v>
      </c>
      <c r="C192" s="156">
        <v>23623</v>
      </c>
      <c r="D192" s="156">
        <v>3789</v>
      </c>
      <c r="E192" s="156">
        <v>25541</v>
      </c>
      <c r="F192" s="156">
        <v>3918</v>
      </c>
      <c r="G192" s="157">
        <f aca="true" t="shared" si="35" ref="G192:G207">E192-C192</f>
        <v>1918</v>
      </c>
      <c r="H192" s="158">
        <f aca="true" t="shared" si="36" ref="H192:H207">F192-D192</f>
        <v>129</v>
      </c>
      <c r="I192" s="169">
        <f aca="true" t="shared" si="37" ref="I192:I207">G192*0.589</f>
        <v>1129.702</v>
      </c>
      <c r="J192" s="170">
        <f aca="true" t="shared" si="38" ref="J192:J207">H192*2.86</f>
        <v>368.94</v>
      </c>
      <c r="K192" s="170">
        <f aca="true" t="shared" si="39" ref="K192:K206">J192+I192</f>
        <v>1498.642</v>
      </c>
      <c r="L192" s="269"/>
      <c r="M192" s="213" t="s">
        <v>1565</v>
      </c>
      <c r="N192" s="213"/>
      <c r="O192" s="213"/>
      <c r="P192" s="213"/>
      <c r="Q192" s="213"/>
      <c r="R192" s="213"/>
      <c r="S192" s="213"/>
      <c r="T192" s="213"/>
      <c r="U192" s="213"/>
      <c r="V192" s="213"/>
      <c r="W192" s="213"/>
      <c r="X192" s="213"/>
      <c r="Y192" s="213"/>
      <c r="Z192" s="213"/>
      <c r="AA192" s="213"/>
      <c r="AB192" s="213"/>
      <c r="AC192" s="213"/>
      <c r="AD192" s="213"/>
      <c r="AE192" s="213"/>
      <c r="AF192" s="213"/>
      <c r="AG192" s="213"/>
      <c r="AH192" s="213"/>
      <c r="AI192" s="213"/>
      <c r="AJ192" s="213"/>
      <c r="AK192" s="213"/>
      <c r="AL192" s="213"/>
      <c r="AM192" s="213"/>
      <c r="AN192" s="213"/>
      <c r="AO192" s="213"/>
      <c r="AP192" s="213"/>
      <c r="AQ192" s="213"/>
      <c r="AR192" s="213"/>
      <c r="AS192" s="213"/>
      <c r="AT192" s="213"/>
      <c r="AU192" s="213"/>
      <c r="AV192" s="213"/>
      <c r="AW192" s="213"/>
      <c r="AX192" s="213"/>
      <c r="AY192" s="213"/>
      <c r="AZ192" s="213"/>
      <c r="BA192" s="213"/>
      <c r="BB192" s="213"/>
      <c r="BC192" s="213"/>
      <c r="BD192" s="213"/>
      <c r="BE192" s="213"/>
      <c r="BF192" s="213"/>
      <c r="BG192" s="213"/>
      <c r="BH192" s="213"/>
      <c r="BI192" s="213"/>
      <c r="BJ192" s="213"/>
      <c r="BK192" s="213"/>
      <c r="BL192" s="213"/>
      <c r="BM192" s="213"/>
      <c r="BN192" s="213"/>
      <c r="BO192" s="213"/>
      <c r="BP192" s="213"/>
      <c r="BQ192" s="213"/>
      <c r="BR192" s="213"/>
      <c r="BS192" s="213"/>
      <c r="BT192" s="213"/>
      <c r="BU192" s="213"/>
      <c r="BV192" s="213"/>
      <c r="BW192" s="213"/>
      <c r="BX192" s="213"/>
      <c r="BY192" s="213"/>
      <c r="BZ192" s="213"/>
      <c r="CA192" s="213"/>
      <c r="CB192" s="213"/>
      <c r="CC192" s="213"/>
      <c r="CD192" s="213"/>
      <c r="CE192" s="213"/>
      <c r="CF192" s="213"/>
      <c r="CG192" s="213"/>
      <c r="CH192" s="213"/>
      <c r="CI192" s="213"/>
    </row>
    <row r="193" spans="1:87" s="27" customFormat="1" ht="18" customHeight="1">
      <c r="A193" s="32" t="s">
        <v>160</v>
      </c>
      <c r="B193" s="16" t="s">
        <v>1137</v>
      </c>
      <c r="C193" s="16">
        <v>8898</v>
      </c>
      <c r="D193" s="16">
        <v>60</v>
      </c>
      <c r="E193" s="16">
        <v>388</v>
      </c>
      <c r="F193" s="16">
        <v>93</v>
      </c>
      <c r="G193" s="107">
        <f>10000-8898+388</f>
        <v>1490</v>
      </c>
      <c r="H193" s="113">
        <f t="shared" si="36"/>
        <v>33</v>
      </c>
      <c r="I193" s="12">
        <f t="shared" si="37"/>
        <v>877.6099999999999</v>
      </c>
      <c r="J193" s="24">
        <f t="shared" si="38"/>
        <v>94.38</v>
      </c>
      <c r="K193" s="24">
        <f t="shared" si="39"/>
        <v>971.9899999999999</v>
      </c>
      <c r="L193" s="26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</row>
    <row r="194" spans="1:87" s="27" customFormat="1" ht="18" customHeight="1">
      <c r="A194" s="32" t="s">
        <v>161</v>
      </c>
      <c r="B194" s="16" t="s">
        <v>1138</v>
      </c>
      <c r="C194" s="16">
        <v>4421</v>
      </c>
      <c r="D194" s="16">
        <v>2539</v>
      </c>
      <c r="E194" s="16">
        <v>5204</v>
      </c>
      <c r="F194" s="16">
        <v>2590</v>
      </c>
      <c r="G194" s="107">
        <f t="shared" si="35"/>
        <v>783</v>
      </c>
      <c r="H194" s="113">
        <f t="shared" si="36"/>
        <v>51</v>
      </c>
      <c r="I194" s="12">
        <f t="shared" si="37"/>
        <v>461.18699999999995</v>
      </c>
      <c r="J194" s="24">
        <f t="shared" si="38"/>
        <v>145.85999999999999</v>
      </c>
      <c r="K194" s="24">
        <f t="shared" si="39"/>
        <v>607.0469999999999</v>
      </c>
      <c r="L194" s="26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</row>
    <row r="195" spans="1:87" s="27" customFormat="1" ht="18" customHeight="1">
      <c r="A195" s="32" t="s">
        <v>162</v>
      </c>
      <c r="B195" s="16" t="s">
        <v>1139</v>
      </c>
      <c r="C195" s="16">
        <v>13381</v>
      </c>
      <c r="D195" s="16">
        <v>3822</v>
      </c>
      <c r="E195" s="16">
        <v>13820</v>
      </c>
      <c r="F195" s="16">
        <v>3944</v>
      </c>
      <c r="G195" s="107">
        <f t="shared" si="35"/>
        <v>439</v>
      </c>
      <c r="H195" s="113">
        <f t="shared" si="36"/>
        <v>122</v>
      </c>
      <c r="I195" s="12">
        <f t="shared" si="37"/>
        <v>258.57099999999997</v>
      </c>
      <c r="J195" s="24">
        <f t="shared" si="38"/>
        <v>348.91999999999996</v>
      </c>
      <c r="K195" s="24">
        <f t="shared" si="39"/>
        <v>607.491</v>
      </c>
      <c r="L195" s="26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</row>
    <row r="196" spans="1:87" s="27" customFormat="1" ht="18" customHeight="1">
      <c r="A196" s="32" t="s">
        <v>163</v>
      </c>
      <c r="B196" s="16" t="s">
        <v>1140</v>
      </c>
      <c r="C196" s="16">
        <v>10593</v>
      </c>
      <c r="D196" s="16">
        <v>657</v>
      </c>
      <c r="E196" s="16">
        <v>11590</v>
      </c>
      <c r="F196" s="16">
        <v>688</v>
      </c>
      <c r="G196" s="107">
        <f t="shared" si="35"/>
        <v>997</v>
      </c>
      <c r="H196" s="113">
        <f t="shared" si="36"/>
        <v>31</v>
      </c>
      <c r="I196" s="12">
        <f t="shared" si="37"/>
        <v>587.233</v>
      </c>
      <c r="J196" s="24">
        <f t="shared" si="38"/>
        <v>88.66</v>
      </c>
      <c r="K196" s="24">
        <f t="shared" si="39"/>
        <v>675.8929999999999</v>
      </c>
      <c r="L196" s="26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</row>
    <row r="197" spans="1:87" s="27" customFormat="1" ht="18" customHeight="1">
      <c r="A197" s="32" t="s">
        <v>164</v>
      </c>
      <c r="B197" s="16" t="s">
        <v>1141</v>
      </c>
      <c r="C197" s="16">
        <v>13742</v>
      </c>
      <c r="D197" s="16">
        <v>1739</v>
      </c>
      <c r="E197" s="16">
        <v>13852</v>
      </c>
      <c r="F197" s="16">
        <v>1799</v>
      </c>
      <c r="G197" s="107">
        <f t="shared" si="35"/>
        <v>110</v>
      </c>
      <c r="H197" s="113">
        <f t="shared" si="36"/>
        <v>60</v>
      </c>
      <c r="I197" s="12">
        <f t="shared" si="37"/>
        <v>64.78999999999999</v>
      </c>
      <c r="J197" s="24">
        <f t="shared" si="38"/>
        <v>171.6</v>
      </c>
      <c r="K197" s="24">
        <f t="shared" si="39"/>
        <v>236.39</v>
      </c>
      <c r="L197" s="26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</row>
    <row r="198" spans="1:87" s="27" customFormat="1" ht="18" customHeight="1">
      <c r="A198" s="32" t="s">
        <v>165</v>
      </c>
      <c r="B198" s="16" t="s">
        <v>1142</v>
      </c>
      <c r="C198" s="16">
        <v>39838</v>
      </c>
      <c r="D198" s="16">
        <v>2210</v>
      </c>
      <c r="E198" s="16">
        <v>40876</v>
      </c>
      <c r="F198" s="16">
        <v>2241</v>
      </c>
      <c r="G198" s="107">
        <f t="shared" si="35"/>
        <v>1038</v>
      </c>
      <c r="H198" s="113">
        <f t="shared" si="36"/>
        <v>31</v>
      </c>
      <c r="I198" s="12">
        <f t="shared" si="37"/>
        <v>611.382</v>
      </c>
      <c r="J198" s="24">
        <f t="shared" si="38"/>
        <v>88.66</v>
      </c>
      <c r="K198" s="24">
        <f t="shared" si="39"/>
        <v>700.0419999999999</v>
      </c>
      <c r="L198" s="26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</row>
    <row r="199" spans="1:87" s="27" customFormat="1" ht="18" customHeight="1">
      <c r="A199" s="32" t="s">
        <v>166</v>
      </c>
      <c r="B199" s="16" t="s">
        <v>1143</v>
      </c>
      <c r="C199" s="16">
        <v>31742</v>
      </c>
      <c r="D199" s="16">
        <v>1443</v>
      </c>
      <c r="E199" s="16">
        <v>32682</v>
      </c>
      <c r="F199" s="16">
        <v>1464</v>
      </c>
      <c r="G199" s="107">
        <f t="shared" si="35"/>
        <v>940</v>
      </c>
      <c r="H199" s="113">
        <f t="shared" si="36"/>
        <v>21</v>
      </c>
      <c r="I199" s="12">
        <f t="shared" si="37"/>
        <v>553.66</v>
      </c>
      <c r="J199" s="24">
        <f t="shared" si="38"/>
        <v>60.059999999999995</v>
      </c>
      <c r="K199" s="24">
        <f t="shared" si="39"/>
        <v>613.7199999999999</v>
      </c>
      <c r="L199" s="26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</row>
    <row r="200" spans="1:87" s="27" customFormat="1" ht="18" customHeight="1">
      <c r="A200" s="32" t="s">
        <v>167</v>
      </c>
      <c r="B200" s="16" t="s">
        <v>1144</v>
      </c>
      <c r="C200" s="16">
        <v>36122</v>
      </c>
      <c r="D200" s="16">
        <v>1915</v>
      </c>
      <c r="E200" s="16">
        <v>37253</v>
      </c>
      <c r="F200" s="16">
        <v>1955</v>
      </c>
      <c r="G200" s="107">
        <f t="shared" si="35"/>
        <v>1131</v>
      </c>
      <c r="H200" s="113">
        <f t="shared" si="36"/>
        <v>40</v>
      </c>
      <c r="I200" s="12">
        <f t="shared" si="37"/>
        <v>666.159</v>
      </c>
      <c r="J200" s="24">
        <f t="shared" si="38"/>
        <v>114.39999999999999</v>
      </c>
      <c r="K200" s="24">
        <f t="shared" si="39"/>
        <v>780.559</v>
      </c>
      <c r="L200" s="26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</row>
    <row r="201" spans="1:87" s="27" customFormat="1" ht="18" customHeight="1">
      <c r="A201" s="32" t="s">
        <v>13</v>
      </c>
      <c r="B201" s="16" t="s">
        <v>1145</v>
      </c>
      <c r="C201" s="16">
        <v>2005</v>
      </c>
      <c r="D201" s="16">
        <v>1223</v>
      </c>
      <c r="E201" s="16">
        <v>2692</v>
      </c>
      <c r="F201" s="16">
        <v>1247</v>
      </c>
      <c r="G201" s="107">
        <f t="shared" si="35"/>
        <v>687</v>
      </c>
      <c r="H201" s="113">
        <f t="shared" si="36"/>
        <v>24</v>
      </c>
      <c r="I201" s="12">
        <f t="shared" si="37"/>
        <v>404.643</v>
      </c>
      <c r="J201" s="24">
        <f t="shared" si="38"/>
        <v>68.64</v>
      </c>
      <c r="K201" s="24">
        <f t="shared" si="39"/>
        <v>473.28299999999996</v>
      </c>
      <c r="L201" s="26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</row>
    <row r="202" spans="1:87" s="27" customFormat="1" ht="18" customHeight="1">
      <c r="A202" s="32" t="s">
        <v>14</v>
      </c>
      <c r="B202" s="16" t="s">
        <v>1146</v>
      </c>
      <c r="C202" s="16">
        <v>22073</v>
      </c>
      <c r="D202" s="16">
        <v>1028</v>
      </c>
      <c r="E202" s="16">
        <v>22935</v>
      </c>
      <c r="F202" s="16">
        <v>1051</v>
      </c>
      <c r="G202" s="107">
        <f t="shared" si="35"/>
        <v>862</v>
      </c>
      <c r="H202" s="113">
        <f t="shared" si="36"/>
        <v>23</v>
      </c>
      <c r="I202" s="12">
        <f t="shared" si="37"/>
        <v>507.71799999999996</v>
      </c>
      <c r="J202" s="24">
        <f t="shared" si="38"/>
        <v>65.78</v>
      </c>
      <c r="K202" s="24">
        <f t="shared" si="39"/>
        <v>573.4979999999999</v>
      </c>
      <c r="L202" s="26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</row>
    <row r="203" spans="1:12" ht="18" customHeight="1">
      <c r="A203" s="32" t="s">
        <v>15</v>
      </c>
      <c r="B203" s="107" t="s">
        <v>1147</v>
      </c>
      <c r="C203" s="113">
        <v>9587</v>
      </c>
      <c r="D203" s="113">
        <v>800</v>
      </c>
      <c r="E203" s="113">
        <v>9864</v>
      </c>
      <c r="F203" s="113">
        <v>813</v>
      </c>
      <c r="G203" s="107">
        <f t="shared" si="35"/>
        <v>277</v>
      </c>
      <c r="H203" s="113">
        <f t="shared" si="36"/>
        <v>13</v>
      </c>
      <c r="I203" s="12">
        <f t="shared" si="37"/>
        <v>163.153</v>
      </c>
      <c r="J203" s="24">
        <f t="shared" si="38"/>
        <v>37.18</v>
      </c>
      <c r="K203" s="24">
        <f t="shared" si="39"/>
        <v>200.333</v>
      </c>
      <c r="L203" s="268"/>
    </row>
    <row r="204" spans="1:12" ht="18" customHeight="1">
      <c r="A204" s="111" t="s">
        <v>348</v>
      </c>
      <c r="B204" s="113" t="s">
        <v>1148</v>
      </c>
      <c r="C204" s="113">
        <v>5506</v>
      </c>
      <c r="D204" s="113">
        <v>157</v>
      </c>
      <c r="E204" s="113">
        <v>6004</v>
      </c>
      <c r="F204" s="113">
        <v>27</v>
      </c>
      <c r="G204" s="107">
        <f t="shared" si="35"/>
        <v>498</v>
      </c>
      <c r="H204" s="113">
        <v>27</v>
      </c>
      <c r="I204" s="12">
        <f t="shared" si="37"/>
        <v>293.322</v>
      </c>
      <c r="J204" s="24">
        <f t="shared" si="38"/>
        <v>77.22</v>
      </c>
      <c r="K204" s="24">
        <f t="shared" si="39"/>
        <v>370.54200000000003</v>
      </c>
      <c r="L204" s="268"/>
    </row>
    <row r="205" spans="1:12" ht="18" customHeight="1">
      <c r="A205" s="111" t="s">
        <v>349</v>
      </c>
      <c r="B205" s="113" t="s">
        <v>1149</v>
      </c>
      <c r="C205" s="113">
        <v>17680</v>
      </c>
      <c r="D205" s="113">
        <v>3232</v>
      </c>
      <c r="E205" s="113">
        <v>17864</v>
      </c>
      <c r="F205" s="113">
        <v>3259</v>
      </c>
      <c r="G205" s="107">
        <f t="shared" si="35"/>
        <v>184</v>
      </c>
      <c r="H205" s="113">
        <f t="shared" si="36"/>
        <v>27</v>
      </c>
      <c r="I205" s="12">
        <f t="shared" si="37"/>
        <v>108.37599999999999</v>
      </c>
      <c r="J205" s="24">
        <f t="shared" si="38"/>
        <v>77.22</v>
      </c>
      <c r="K205" s="24">
        <f t="shared" si="39"/>
        <v>185.596</v>
      </c>
      <c r="L205" s="268"/>
    </row>
    <row r="206" spans="1:87" s="27" customFormat="1" ht="18" customHeight="1">
      <c r="A206" s="111" t="s">
        <v>350</v>
      </c>
      <c r="B206" s="4" t="s">
        <v>1150</v>
      </c>
      <c r="C206" s="16">
        <v>9894</v>
      </c>
      <c r="D206" s="16">
        <v>810</v>
      </c>
      <c r="E206" s="16">
        <v>9952</v>
      </c>
      <c r="F206" s="16">
        <v>820</v>
      </c>
      <c r="G206" s="107">
        <f t="shared" si="35"/>
        <v>58</v>
      </c>
      <c r="H206" s="113">
        <f t="shared" si="36"/>
        <v>10</v>
      </c>
      <c r="I206" s="12">
        <f t="shared" si="37"/>
        <v>34.162</v>
      </c>
      <c r="J206" s="24">
        <f t="shared" si="38"/>
        <v>28.599999999999998</v>
      </c>
      <c r="K206" s="24">
        <f t="shared" si="39"/>
        <v>62.762</v>
      </c>
      <c r="L206" s="26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</row>
    <row r="207" spans="1:87" s="106" customFormat="1" ht="18" customHeight="1">
      <c r="A207" s="32" t="s">
        <v>351</v>
      </c>
      <c r="B207" s="107" t="s">
        <v>1436</v>
      </c>
      <c r="C207" s="113">
        <v>18916</v>
      </c>
      <c r="D207" s="113">
        <v>309</v>
      </c>
      <c r="E207" s="113">
        <v>19965</v>
      </c>
      <c r="F207" s="113">
        <v>359</v>
      </c>
      <c r="G207" s="107">
        <f t="shared" si="35"/>
        <v>1049</v>
      </c>
      <c r="H207" s="113">
        <f t="shared" si="36"/>
        <v>50</v>
      </c>
      <c r="I207" s="12">
        <f t="shared" si="37"/>
        <v>617.861</v>
      </c>
      <c r="J207" s="24">
        <f t="shared" si="38"/>
        <v>143</v>
      </c>
      <c r="K207" s="24">
        <f>J207+I207</f>
        <v>760.861</v>
      </c>
      <c r="L207" s="268"/>
      <c r="M207" s="153" t="s">
        <v>1437</v>
      </c>
      <c r="N207" s="154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  <c r="AC207" s="123"/>
      <c r="AD207" s="123"/>
      <c r="AE207" s="123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123"/>
      <c r="AP207" s="123"/>
      <c r="AQ207" s="123"/>
      <c r="AR207" s="123"/>
      <c r="AS207" s="123"/>
      <c r="AT207" s="123"/>
      <c r="AU207" s="123"/>
      <c r="AV207" s="123"/>
      <c r="AW207" s="123"/>
      <c r="AX207" s="123"/>
      <c r="AY207" s="123"/>
      <c r="AZ207" s="123"/>
      <c r="BA207" s="123"/>
      <c r="BB207" s="123"/>
      <c r="BC207" s="123"/>
      <c r="BD207" s="123"/>
      <c r="BE207" s="123"/>
      <c r="BF207" s="123"/>
      <c r="BG207" s="123"/>
      <c r="BH207" s="123"/>
      <c r="BI207" s="123"/>
      <c r="BJ207" s="123"/>
      <c r="BK207" s="123"/>
      <c r="BL207" s="123"/>
      <c r="BM207" s="123"/>
      <c r="BN207" s="123"/>
      <c r="BO207" s="123"/>
      <c r="BP207" s="123"/>
      <c r="BQ207" s="123"/>
      <c r="BR207" s="123"/>
      <c r="BS207" s="123"/>
      <c r="BT207" s="123"/>
      <c r="BU207" s="123"/>
      <c r="BV207" s="123"/>
      <c r="BW207" s="123"/>
      <c r="BX207" s="123"/>
      <c r="BY207" s="123"/>
      <c r="BZ207" s="123"/>
      <c r="CA207" s="123"/>
      <c r="CB207" s="123"/>
      <c r="CC207" s="123"/>
      <c r="CD207" s="123"/>
      <c r="CE207" s="123"/>
      <c r="CF207" s="123"/>
      <c r="CG207" s="123"/>
      <c r="CH207" s="123"/>
      <c r="CI207" s="123"/>
    </row>
    <row r="208" spans="1:12" ht="18" customHeight="1">
      <c r="A208" s="265" t="s">
        <v>1003</v>
      </c>
      <c r="B208" s="265"/>
      <c r="C208" s="121"/>
      <c r="D208" s="121"/>
      <c r="E208" s="113"/>
      <c r="F208" s="113"/>
      <c r="G208" s="121"/>
      <c r="H208" s="121"/>
      <c r="I208" s="122"/>
      <c r="J208" s="122"/>
      <c r="K208" s="122"/>
      <c r="L208" s="268"/>
    </row>
    <row r="209" spans="1:12" ht="18" customHeight="1">
      <c r="A209" s="265" t="s">
        <v>1151</v>
      </c>
      <c r="B209" s="265"/>
      <c r="C209" s="121"/>
      <c r="D209" s="121"/>
      <c r="E209" s="113"/>
      <c r="F209" s="113"/>
      <c r="G209" s="121"/>
      <c r="H209" s="121"/>
      <c r="I209" s="122"/>
      <c r="J209" s="122"/>
      <c r="K209" s="122"/>
      <c r="L209" s="268"/>
    </row>
    <row r="210" ht="14.25">
      <c r="L210" s="126"/>
    </row>
    <row r="213" spans="10:12" ht="14.25">
      <c r="J213" s="275"/>
      <c r="K213" s="275"/>
      <c r="L213" s="275"/>
    </row>
  </sheetData>
  <sheetProtection/>
  <mergeCells count="121">
    <mergeCell ref="M121:Q121"/>
    <mergeCell ref="A167:A168"/>
    <mergeCell ref="B167:B168"/>
    <mergeCell ref="A163:B163"/>
    <mergeCell ref="A165:L165"/>
    <mergeCell ref="A166:B166"/>
    <mergeCell ref="E166:H166"/>
    <mergeCell ref="J166:L166"/>
    <mergeCell ref="L144:L163"/>
    <mergeCell ref="I121:K121"/>
    <mergeCell ref="J213:L213"/>
    <mergeCell ref="A208:B208"/>
    <mergeCell ref="G189:H189"/>
    <mergeCell ref="I189:K189"/>
    <mergeCell ref="L189:L190"/>
    <mergeCell ref="L191:L209"/>
    <mergeCell ref="A189:A190"/>
    <mergeCell ref="B189:B190"/>
    <mergeCell ref="L169:L186"/>
    <mergeCell ref="A209:B209"/>
    <mergeCell ref="A186:B186"/>
    <mergeCell ref="A187:L187"/>
    <mergeCell ref="A188:B188"/>
    <mergeCell ref="E188:H188"/>
    <mergeCell ref="J188:L188"/>
    <mergeCell ref="C189:D189"/>
    <mergeCell ref="E189:F189"/>
    <mergeCell ref="C167:D167"/>
    <mergeCell ref="E167:F167"/>
    <mergeCell ref="G167:H167"/>
    <mergeCell ref="I167:K167"/>
    <mergeCell ref="E141:H141"/>
    <mergeCell ref="J141:L141"/>
    <mergeCell ref="L167:L168"/>
    <mergeCell ref="A141:B141"/>
    <mergeCell ref="I142:K142"/>
    <mergeCell ref="L142:L143"/>
    <mergeCell ref="A142:A143"/>
    <mergeCell ref="B142:B143"/>
    <mergeCell ref="C142:D142"/>
    <mergeCell ref="E142:F142"/>
    <mergeCell ref="G142:H142"/>
    <mergeCell ref="I119:K119"/>
    <mergeCell ref="L119:L120"/>
    <mergeCell ref="L121:L139"/>
    <mergeCell ref="A140:L140"/>
    <mergeCell ref="A139:B139"/>
    <mergeCell ref="A119:A120"/>
    <mergeCell ref="B119:B120"/>
    <mergeCell ref="C119:D119"/>
    <mergeCell ref="E119:F119"/>
    <mergeCell ref="G119:H119"/>
    <mergeCell ref="A117:L117"/>
    <mergeCell ref="A118:B118"/>
    <mergeCell ref="E118:H118"/>
    <mergeCell ref="J118:L118"/>
    <mergeCell ref="A1:L1"/>
    <mergeCell ref="A2:B2"/>
    <mergeCell ref="E2:H2"/>
    <mergeCell ref="J2:L2"/>
    <mergeCell ref="L3:L4"/>
    <mergeCell ref="L5:L24"/>
    <mergeCell ref="A3:A4"/>
    <mergeCell ref="B3:B4"/>
    <mergeCell ref="C3:D3"/>
    <mergeCell ref="E3:F3"/>
    <mergeCell ref="G3:H3"/>
    <mergeCell ref="I3:K3"/>
    <mergeCell ref="A24:B24"/>
    <mergeCell ref="A25:L25"/>
    <mergeCell ref="A26:B26"/>
    <mergeCell ref="E26:H26"/>
    <mergeCell ref="J26:L26"/>
    <mergeCell ref="A27:A28"/>
    <mergeCell ref="B27:B28"/>
    <mergeCell ref="C27:D27"/>
    <mergeCell ref="E27:F27"/>
    <mergeCell ref="G27:H27"/>
    <mergeCell ref="I27:K27"/>
    <mergeCell ref="L27:L28"/>
    <mergeCell ref="L29:L47"/>
    <mergeCell ref="A47:B47"/>
    <mergeCell ref="A48:L48"/>
    <mergeCell ref="A49:B49"/>
    <mergeCell ref="E49:H49"/>
    <mergeCell ref="J49:L49"/>
    <mergeCell ref="L50:L51"/>
    <mergeCell ref="L52:L70"/>
    <mergeCell ref="A70:B70"/>
    <mergeCell ref="A71:L71"/>
    <mergeCell ref="G50:H50"/>
    <mergeCell ref="I50:K50"/>
    <mergeCell ref="A50:A51"/>
    <mergeCell ref="B50:B51"/>
    <mergeCell ref="C50:D50"/>
    <mergeCell ref="E50:F50"/>
    <mergeCell ref="A72:B72"/>
    <mergeCell ref="E72:H72"/>
    <mergeCell ref="J72:L72"/>
    <mergeCell ref="L73:L74"/>
    <mergeCell ref="A73:A74"/>
    <mergeCell ref="B73:B74"/>
    <mergeCell ref="C73:D73"/>
    <mergeCell ref="E73:F73"/>
    <mergeCell ref="G73:H73"/>
    <mergeCell ref="I73:K73"/>
    <mergeCell ref="L75:L93"/>
    <mergeCell ref="A93:B93"/>
    <mergeCell ref="A94:L94"/>
    <mergeCell ref="A95:B95"/>
    <mergeCell ref="E95:H95"/>
    <mergeCell ref="J95:L95"/>
    <mergeCell ref="A116:B116"/>
    <mergeCell ref="G96:H96"/>
    <mergeCell ref="I96:K96"/>
    <mergeCell ref="L96:L97"/>
    <mergeCell ref="L98:L116"/>
    <mergeCell ref="A96:A97"/>
    <mergeCell ref="B96:B97"/>
    <mergeCell ref="C96:D96"/>
    <mergeCell ref="E96:F96"/>
  </mergeCells>
  <printOptions horizontalCentered="1"/>
  <pageMargins left="0.47" right="0.5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97"/>
  <sheetViews>
    <sheetView zoomScalePageLayoutView="0" workbookViewId="0" topLeftCell="A1">
      <selection activeCell="N64" sqref="N64:O64"/>
    </sheetView>
  </sheetViews>
  <sheetFormatPr defaultColWidth="9.00390625" defaultRowHeight="14.25"/>
  <cols>
    <col min="1" max="1" width="5.375" style="82" customWidth="1"/>
    <col min="2" max="2" width="9.75390625" style="82" customWidth="1"/>
    <col min="3" max="3" width="6.00390625" style="82" customWidth="1"/>
    <col min="4" max="5" width="9.00390625" style="82" customWidth="1"/>
    <col min="6" max="6" width="11.00390625" style="82" customWidth="1"/>
    <col min="7" max="7" width="11.75390625" style="82" customWidth="1"/>
    <col min="8" max="9" width="9.00390625" style="82" customWidth="1"/>
    <col min="10" max="10" width="9.625" style="83" customWidth="1"/>
    <col min="11" max="12" width="11.00390625" style="83" bestFit="1" customWidth="1"/>
    <col min="13" max="13" width="9.625" style="82" customWidth="1"/>
    <col min="14" max="16384" width="9.00390625" style="82" customWidth="1"/>
  </cols>
  <sheetData>
    <row r="1" spans="1:13" ht="25.5">
      <c r="A1" s="271" t="s">
        <v>486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59"/>
    </row>
    <row r="2" spans="1:13" ht="21" customHeight="1">
      <c r="A2" s="259" t="s">
        <v>487</v>
      </c>
      <c r="B2" s="259"/>
      <c r="F2" s="273" t="s">
        <v>1462</v>
      </c>
      <c r="G2" s="273"/>
      <c r="H2" s="273"/>
      <c r="I2" s="273"/>
      <c r="K2" s="284"/>
      <c r="L2" s="284"/>
      <c r="M2" s="284"/>
    </row>
    <row r="3" spans="1:13" ht="21" customHeight="1">
      <c r="A3" s="293" t="s">
        <v>488</v>
      </c>
      <c r="B3" s="285" t="s">
        <v>489</v>
      </c>
      <c r="C3" s="293" t="s">
        <v>490</v>
      </c>
      <c r="D3" s="285" t="s">
        <v>491</v>
      </c>
      <c r="E3" s="285"/>
      <c r="F3" s="285" t="s">
        <v>232</v>
      </c>
      <c r="G3" s="285"/>
      <c r="H3" s="285" t="s">
        <v>492</v>
      </c>
      <c r="I3" s="285"/>
      <c r="J3" s="292" t="s">
        <v>493</v>
      </c>
      <c r="K3" s="292"/>
      <c r="L3" s="292"/>
      <c r="M3" s="285" t="s">
        <v>494</v>
      </c>
    </row>
    <row r="4" spans="1:13" ht="21" customHeight="1">
      <c r="A4" s="258"/>
      <c r="B4" s="285"/>
      <c r="C4" s="258"/>
      <c r="D4" s="84" t="s">
        <v>495</v>
      </c>
      <c r="E4" s="84" t="s">
        <v>496</v>
      </c>
      <c r="F4" s="84" t="s">
        <v>495</v>
      </c>
      <c r="G4" s="84" t="s">
        <v>496</v>
      </c>
      <c r="H4" s="84" t="s">
        <v>495</v>
      </c>
      <c r="I4" s="84" t="s">
        <v>496</v>
      </c>
      <c r="J4" s="85" t="s">
        <v>497</v>
      </c>
      <c r="K4" s="85" t="s">
        <v>498</v>
      </c>
      <c r="L4" s="85" t="s">
        <v>499</v>
      </c>
      <c r="M4" s="285"/>
    </row>
    <row r="5" spans="1:13" ht="21" customHeight="1">
      <c r="A5" s="86" t="s">
        <v>500</v>
      </c>
      <c r="B5" s="87"/>
      <c r="C5" s="87"/>
      <c r="D5" s="84"/>
      <c r="E5" s="84"/>
      <c r="F5" s="84"/>
      <c r="G5" s="84"/>
      <c r="H5" s="84"/>
      <c r="I5" s="84"/>
      <c r="J5" s="85"/>
      <c r="K5" s="85"/>
      <c r="L5" s="85"/>
      <c r="M5" s="251" t="s">
        <v>1464</v>
      </c>
    </row>
    <row r="6" spans="1:17" ht="21" customHeight="1">
      <c r="A6" s="86" t="s">
        <v>87</v>
      </c>
      <c r="B6" s="98" t="s">
        <v>1438</v>
      </c>
      <c r="C6" s="87" t="s">
        <v>502</v>
      </c>
      <c r="D6" s="84"/>
      <c r="E6" s="84">
        <v>716</v>
      </c>
      <c r="F6" s="84"/>
      <c r="G6" s="84">
        <v>738</v>
      </c>
      <c r="H6" s="84"/>
      <c r="I6" s="84">
        <f>G6-E6</f>
        <v>22</v>
      </c>
      <c r="J6" s="85"/>
      <c r="K6" s="85">
        <f>I6*2.86</f>
        <v>62.919999999999995</v>
      </c>
      <c r="L6" s="85">
        <f>K6+J6</f>
        <v>62.919999999999995</v>
      </c>
      <c r="M6" s="286"/>
      <c r="N6" s="179" t="s">
        <v>1439</v>
      </c>
      <c r="O6" s="180"/>
      <c r="Q6" s="177" t="s">
        <v>1455</v>
      </c>
    </row>
    <row r="7" spans="1:13" ht="21" customHeight="1">
      <c r="A7" s="86" t="s">
        <v>88</v>
      </c>
      <c r="B7" s="87" t="s">
        <v>501</v>
      </c>
      <c r="C7" s="87"/>
      <c r="D7" s="84"/>
      <c r="E7" s="84">
        <v>2397</v>
      </c>
      <c r="F7" s="84"/>
      <c r="G7" s="84">
        <v>2419</v>
      </c>
      <c r="H7" s="4"/>
      <c r="I7" s="84">
        <f aca="true" t="shared" si="0" ref="I7:I21">G7-E7</f>
        <v>22</v>
      </c>
      <c r="J7" s="12"/>
      <c r="K7" s="85">
        <f aca="true" t="shared" si="1" ref="K7:K21">I7*2.86</f>
        <v>62.919999999999995</v>
      </c>
      <c r="L7" s="85">
        <f aca="true" t="shared" si="2" ref="L7:L21">K7+J7</f>
        <v>62.919999999999995</v>
      </c>
      <c r="M7" s="286"/>
    </row>
    <row r="8" spans="1:16" ht="21" customHeight="1">
      <c r="A8" s="86" t="s">
        <v>89</v>
      </c>
      <c r="B8" s="98" t="s">
        <v>1481</v>
      </c>
      <c r="C8" s="47"/>
      <c r="D8" s="84" t="s">
        <v>503</v>
      </c>
      <c r="E8" s="78">
        <v>1314</v>
      </c>
      <c r="F8" s="84"/>
      <c r="G8" s="84">
        <v>1325</v>
      </c>
      <c r="H8" s="4"/>
      <c r="I8" s="84">
        <f t="shared" si="0"/>
        <v>11</v>
      </c>
      <c r="J8" s="12"/>
      <c r="K8" s="85">
        <f t="shared" si="1"/>
        <v>31.459999999999997</v>
      </c>
      <c r="L8" s="85">
        <f t="shared" si="2"/>
        <v>31.459999999999997</v>
      </c>
      <c r="M8" s="286"/>
      <c r="N8" s="230" t="s">
        <v>1480</v>
      </c>
      <c r="O8" s="259"/>
      <c r="P8" s="259"/>
    </row>
    <row r="9" spans="1:13" ht="21" customHeight="1">
      <c r="A9" s="86" t="s">
        <v>90</v>
      </c>
      <c r="B9" s="87" t="s">
        <v>504</v>
      </c>
      <c r="C9" s="87"/>
      <c r="D9" s="84" t="s">
        <v>503</v>
      </c>
      <c r="E9" s="78" t="s">
        <v>423</v>
      </c>
      <c r="F9" s="84"/>
      <c r="G9" s="78" t="s">
        <v>423</v>
      </c>
      <c r="H9" s="4"/>
      <c r="I9" s="84">
        <v>0</v>
      </c>
      <c r="J9" s="12"/>
      <c r="K9" s="85">
        <f t="shared" si="1"/>
        <v>0</v>
      </c>
      <c r="L9" s="85">
        <f t="shared" si="2"/>
        <v>0</v>
      </c>
      <c r="M9" s="286"/>
    </row>
    <row r="10" spans="1:13" ht="21" customHeight="1">
      <c r="A10" s="86" t="s">
        <v>91</v>
      </c>
      <c r="B10" s="98" t="s">
        <v>953</v>
      </c>
      <c r="C10" s="87"/>
      <c r="D10" s="84"/>
      <c r="E10" s="84">
        <v>3253</v>
      </c>
      <c r="F10" s="84"/>
      <c r="G10" s="84">
        <v>3262</v>
      </c>
      <c r="H10" s="4"/>
      <c r="I10" s="84">
        <f t="shared" si="0"/>
        <v>9</v>
      </c>
      <c r="J10" s="12"/>
      <c r="K10" s="85">
        <f t="shared" si="1"/>
        <v>25.74</v>
      </c>
      <c r="L10" s="85">
        <f t="shared" si="2"/>
        <v>25.74</v>
      </c>
      <c r="M10" s="286"/>
    </row>
    <row r="11" spans="1:13" ht="21" customHeight="1">
      <c r="A11" s="86" t="s">
        <v>92</v>
      </c>
      <c r="B11" s="87" t="s">
        <v>505</v>
      </c>
      <c r="C11" s="87"/>
      <c r="D11" s="84"/>
      <c r="E11" s="84">
        <v>657</v>
      </c>
      <c r="F11" s="84"/>
      <c r="G11" s="84">
        <v>668</v>
      </c>
      <c r="H11" s="4"/>
      <c r="I11" s="84">
        <f t="shared" si="0"/>
        <v>11</v>
      </c>
      <c r="J11" s="12"/>
      <c r="K11" s="85">
        <f t="shared" si="1"/>
        <v>31.459999999999997</v>
      </c>
      <c r="L11" s="85">
        <f t="shared" si="2"/>
        <v>31.459999999999997</v>
      </c>
      <c r="M11" s="286"/>
    </row>
    <row r="12" spans="1:13" ht="21" customHeight="1">
      <c r="A12" s="86" t="s">
        <v>93</v>
      </c>
      <c r="B12" s="87" t="s">
        <v>506</v>
      </c>
      <c r="C12" s="87"/>
      <c r="D12" s="84"/>
      <c r="E12" s="84">
        <v>2</v>
      </c>
      <c r="F12" s="84"/>
      <c r="G12" s="84">
        <v>10</v>
      </c>
      <c r="H12" s="4"/>
      <c r="I12" s="84">
        <f t="shared" si="0"/>
        <v>8</v>
      </c>
      <c r="J12" s="12"/>
      <c r="K12" s="85">
        <f t="shared" si="1"/>
        <v>22.88</v>
      </c>
      <c r="L12" s="85">
        <f t="shared" si="2"/>
        <v>22.88</v>
      </c>
      <c r="M12" s="286"/>
    </row>
    <row r="13" spans="1:13" ht="21" customHeight="1">
      <c r="A13" s="86" t="s">
        <v>94</v>
      </c>
      <c r="B13" s="87" t="s">
        <v>507</v>
      </c>
      <c r="C13" s="87"/>
      <c r="D13" s="84"/>
      <c r="E13" s="84">
        <v>5602</v>
      </c>
      <c r="F13" s="84"/>
      <c r="G13" s="84">
        <v>5627</v>
      </c>
      <c r="H13" s="4"/>
      <c r="I13" s="84">
        <f t="shared" si="0"/>
        <v>25</v>
      </c>
      <c r="J13" s="12"/>
      <c r="K13" s="85">
        <f t="shared" si="1"/>
        <v>71.5</v>
      </c>
      <c r="L13" s="85">
        <f t="shared" si="2"/>
        <v>71.5</v>
      </c>
      <c r="M13" s="286"/>
    </row>
    <row r="14" spans="1:13" ht="21" customHeight="1">
      <c r="A14" s="86" t="s">
        <v>95</v>
      </c>
      <c r="B14" s="87" t="s">
        <v>508</v>
      </c>
      <c r="C14" s="87"/>
      <c r="D14" s="84"/>
      <c r="E14" s="84">
        <v>4388</v>
      </c>
      <c r="F14" s="84"/>
      <c r="G14" s="84">
        <v>4409</v>
      </c>
      <c r="H14" s="4"/>
      <c r="I14" s="84">
        <f t="shared" si="0"/>
        <v>21</v>
      </c>
      <c r="J14" s="12"/>
      <c r="K14" s="85">
        <f t="shared" si="1"/>
        <v>60.059999999999995</v>
      </c>
      <c r="L14" s="85">
        <f t="shared" si="2"/>
        <v>60.059999999999995</v>
      </c>
      <c r="M14" s="286"/>
    </row>
    <row r="15" spans="1:13" ht="21" customHeight="1">
      <c r="A15" s="86" t="s">
        <v>400</v>
      </c>
      <c r="B15" s="87" t="s">
        <v>509</v>
      </c>
      <c r="C15" s="87"/>
      <c r="D15" s="84"/>
      <c r="E15" s="84">
        <v>6735</v>
      </c>
      <c r="F15" s="84"/>
      <c r="G15" s="84">
        <v>6768</v>
      </c>
      <c r="H15" s="4"/>
      <c r="I15" s="84">
        <f t="shared" si="0"/>
        <v>33</v>
      </c>
      <c r="J15" s="12"/>
      <c r="K15" s="85">
        <f t="shared" si="1"/>
        <v>94.38</v>
      </c>
      <c r="L15" s="85">
        <f t="shared" si="2"/>
        <v>94.38</v>
      </c>
      <c r="M15" s="286"/>
    </row>
    <row r="16" spans="1:13" ht="21" customHeight="1">
      <c r="A16" s="86" t="s">
        <v>401</v>
      </c>
      <c r="B16" s="87" t="s">
        <v>510</v>
      </c>
      <c r="C16" s="87"/>
      <c r="D16" s="84" t="s">
        <v>503</v>
      </c>
      <c r="E16" s="78" t="s">
        <v>423</v>
      </c>
      <c r="F16" s="84"/>
      <c r="G16" s="78" t="s">
        <v>423</v>
      </c>
      <c r="H16" s="4"/>
      <c r="I16" s="84">
        <v>0</v>
      </c>
      <c r="J16" s="12"/>
      <c r="K16" s="85">
        <f t="shared" si="1"/>
        <v>0</v>
      </c>
      <c r="L16" s="85">
        <f t="shared" si="2"/>
        <v>0</v>
      </c>
      <c r="M16" s="286"/>
    </row>
    <row r="17" spans="1:13" ht="21" customHeight="1">
      <c r="A17" s="86" t="s">
        <v>402</v>
      </c>
      <c r="B17" s="87" t="s">
        <v>511</v>
      </c>
      <c r="C17" s="87"/>
      <c r="D17" s="84"/>
      <c r="E17" s="84">
        <v>165</v>
      </c>
      <c r="F17" s="84"/>
      <c r="G17" s="84">
        <v>245</v>
      </c>
      <c r="H17" s="4"/>
      <c r="I17" s="84">
        <f t="shared" si="0"/>
        <v>80</v>
      </c>
      <c r="J17" s="12"/>
      <c r="K17" s="85">
        <f t="shared" si="1"/>
        <v>228.79999999999998</v>
      </c>
      <c r="L17" s="85">
        <f t="shared" si="2"/>
        <v>228.79999999999998</v>
      </c>
      <c r="M17" s="286"/>
    </row>
    <row r="18" spans="1:13" ht="21" customHeight="1">
      <c r="A18" s="86" t="s">
        <v>403</v>
      </c>
      <c r="B18" s="87" t="s">
        <v>512</v>
      </c>
      <c r="C18" s="87"/>
      <c r="D18" s="84"/>
      <c r="E18" s="84">
        <v>762</v>
      </c>
      <c r="F18" s="84"/>
      <c r="G18" s="84">
        <v>817</v>
      </c>
      <c r="H18" s="4"/>
      <c r="I18" s="84">
        <f t="shared" si="0"/>
        <v>55</v>
      </c>
      <c r="J18" s="12"/>
      <c r="K18" s="85">
        <f t="shared" si="1"/>
        <v>157.29999999999998</v>
      </c>
      <c r="L18" s="85">
        <f t="shared" si="2"/>
        <v>157.29999999999998</v>
      </c>
      <c r="M18" s="286"/>
    </row>
    <row r="19" spans="1:13" ht="21" customHeight="1">
      <c r="A19" s="86" t="s">
        <v>405</v>
      </c>
      <c r="B19" s="87" t="s">
        <v>513</v>
      </c>
      <c r="C19" s="87"/>
      <c r="D19" s="84"/>
      <c r="E19" s="84">
        <v>51</v>
      </c>
      <c r="F19" s="84"/>
      <c r="G19" s="84">
        <v>88</v>
      </c>
      <c r="H19" s="4"/>
      <c r="I19" s="84">
        <f t="shared" si="0"/>
        <v>37</v>
      </c>
      <c r="J19" s="12"/>
      <c r="K19" s="85">
        <f t="shared" si="1"/>
        <v>105.82</v>
      </c>
      <c r="L19" s="85">
        <f t="shared" si="2"/>
        <v>105.82</v>
      </c>
      <c r="M19" s="286"/>
    </row>
    <row r="20" spans="1:13" ht="21" customHeight="1">
      <c r="A20" s="86" t="s">
        <v>406</v>
      </c>
      <c r="B20" s="87" t="s">
        <v>514</v>
      </c>
      <c r="C20" s="87"/>
      <c r="D20" s="84" t="s">
        <v>503</v>
      </c>
      <c r="E20" s="78" t="s">
        <v>423</v>
      </c>
      <c r="F20" s="84"/>
      <c r="G20" s="78" t="s">
        <v>423</v>
      </c>
      <c r="H20" s="4"/>
      <c r="I20" s="84">
        <v>0</v>
      </c>
      <c r="J20" s="12"/>
      <c r="K20" s="85">
        <f t="shared" si="1"/>
        <v>0</v>
      </c>
      <c r="L20" s="85">
        <f t="shared" si="2"/>
        <v>0</v>
      </c>
      <c r="M20" s="286"/>
    </row>
    <row r="21" spans="1:13" ht="21" customHeight="1">
      <c r="A21" s="86" t="s">
        <v>407</v>
      </c>
      <c r="B21" s="87" t="s">
        <v>515</v>
      </c>
      <c r="C21" s="87"/>
      <c r="D21" s="84"/>
      <c r="E21" s="84">
        <v>641</v>
      </c>
      <c r="F21" s="84"/>
      <c r="G21" s="84">
        <v>641</v>
      </c>
      <c r="H21" s="4"/>
      <c r="I21" s="84">
        <f t="shared" si="0"/>
        <v>0</v>
      </c>
      <c r="J21" s="12"/>
      <c r="K21" s="85">
        <f t="shared" si="1"/>
        <v>0</v>
      </c>
      <c r="L21" s="85">
        <f t="shared" si="2"/>
        <v>0</v>
      </c>
      <c r="M21" s="286"/>
    </row>
    <row r="22" spans="1:13" ht="21" customHeight="1">
      <c r="A22" s="285" t="s">
        <v>499</v>
      </c>
      <c r="B22" s="285"/>
      <c r="C22" s="84"/>
      <c r="D22" s="84"/>
      <c r="E22" s="84"/>
      <c r="F22" s="84"/>
      <c r="G22" s="84"/>
      <c r="H22" s="84"/>
      <c r="I22" s="84"/>
      <c r="J22" s="84"/>
      <c r="K22" s="85"/>
      <c r="L22" s="85"/>
      <c r="M22" s="286"/>
    </row>
    <row r="23" spans="1:13" ht="25.5">
      <c r="A23" s="271" t="s">
        <v>486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59"/>
    </row>
    <row r="24" spans="1:13" ht="19.5" customHeight="1">
      <c r="A24" s="259" t="s">
        <v>487</v>
      </c>
      <c r="B24" s="259"/>
      <c r="F24" s="273" t="s">
        <v>1462</v>
      </c>
      <c r="G24" s="273"/>
      <c r="H24" s="273"/>
      <c r="I24" s="273"/>
      <c r="K24" s="284"/>
      <c r="L24" s="284"/>
      <c r="M24" s="284"/>
    </row>
    <row r="25" spans="1:13" ht="19.5" customHeight="1">
      <c r="A25" s="293" t="s">
        <v>488</v>
      </c>
      <c r="B25" s="285" t="s">
        <v>489</v>
      </c>
      <c r="C25" s="293" t="s">
        <v>490</v>
      </c>
      <c r="D25" s="285" t="s">
        <v>491</v>
      </c>
      <c r="E25" s="285"/>
      <c r="F25" s="285" t="s">
        <v>232</v>
      </c>
      <c r="G25" s="285"/>
      <c r="H25" s="285" t="s">
        <v>492</v>
      </c>
      <c r="I25" s="285"/>
      <c r="J25" s="292" t="s">
        <v>493</v>
      </c>
      <c r="K25" s="292"/>
      <c r="L25" s="292"/>
      <c r="M25" s="285" t="s">
        <v>494</v>
      </c>
    </row>
    <row r="26" spans="1:13" ht="19.5" customHeight="1">
      <c r="A26" s="258"/>
      <c r="B26" s="285"/>
      <c r="C26" s="258"/>
      <c r="D26" s="84" t="s">
        <v>495</v>
      </c>
      <c r="E26" s="84" t="s">
        <v>496</v>
      </c>
      <c r="F26" s="84" t="s">
        <v>495</v>
      </c>
      <c r="G26" s="84" t="s">
        <v>496</v>
      </c>
      <c r="H26" s="84" t="s">
        <v>495</v>
      </c>
      <c r="I26" s="84" t="s">
        <v>496</v>
      </c>
      <c r="J26" s="85" t="s">
        <v>497</v>
      </c>
      <c r="K26" s="85" t="s">
        <v>498</v>
      </c>
      <c r="L26" s="85" t="s">
        <v>499</v>
      </c>
      <c r="M26" s="285"/>
    </row>
    <row r="27" spans="1:13" ht="19.5" customHeight="1">
      <c r="A27" s="86" t="s">
        <v>408</v>
      </c>
      <c r="B27" s="87" t="s">
        <v>516</v>
      </c>
      <c r="C27" s="87"/>
      <c r="D27" s="84"/>
      <c r="E27" s="4">
        <v>957</v>
      </c>
      <c r="F27" s="84"/>
      <c r="G27" s="84">
        <v>963</v>
      </c>
      <c r="H27" s="4"/>
      <c r="I27" s="84">
        <f>G27-E27</f>
        <v>6</v>
      </c>
      <c r="J27" s="12"/>
      <c r="K27" s="12">
        <f aca="true" t="shared" si="3" ref="K27:K32">I27*2.86</f>
        <v>17.16</v>
      </c>
      <c r="L27" s="85">
        <f aca="true" t="shared" si="4" ref="L27:L32">K27+J27</f>
        <v>17.16</v>
      </c>
      <c r="M27" s="248" t="s">
        <v>1463</v>
      </c>
    </row>
    <row r="28" spans="1:13" ht="19.5" customHeight="1">
      <c r="A28" s="86" t="s">
        <v>517</v>
      </c>
      <c r="B28" s="87" t="s">
        <v>518</v>
      </c>
      <c r="C28" s="87"/>
      <c r="D28" s="84"/>
      <c r="E28" s="4">
        <v>2169</v>
      </c>
      <c r="F28" s="84"/>
      <c r="G28" s="84">
        <v>2197</v>
      </c>
      <c r="H28" s="4"/>
      <c r="I28" s="84">
        <f aca="true" t="shared" si="5" ref="I28:I36">G28-E28</f>
        <v>28</v>
      </c>
      <c r="J28" s="12"/>
      <c r="K28" s="12">
        <f t="shared" si="3"/>
        <v>80.08</v>
      </c>
      <c r="L28" s="85">
        <f t="shared" si="4"/>
        <v>80.08</v>
      </c>
      <c r="M28" s="294"/>
    </row>
    <row r="29" spans="1:13" ht="19.5" customHeight="1">
      <c r="A29" s="86" t="s">
        <v>42</v>
      </c>
      <c r="B29" s="87" t="s">
        <v>519</v>
      </c>
      <c r="C29" s="87"/>
      <c r="D29" s="84"/>
      <c r="E29" s="4">
        <v>767</v>
      </c>
      <c r="F29" s="84"/>
      <c r="G29" s="84">
        <v>817</v>
      </c>
      <c r="H29" s="4"/>
      <c r="I29" s="84">
        <f t="shared" si="5"/>
        <v>50</v>
      </c>
      <c r="J29" s="12"/>
      <c r="K29" s="12">
        <f t="shared" si="3"/>
        <v>143</v>
      </c>
      <c r="L29" s="85">
        <f t="shared" si="4"/>
        <v>143</v>
      </c>
      <c r="M29" s="294"/>
    </row>
    <row r="30" spans="1:13" ht="19.5" customHeight="1">
      <c r="A30" s="86" t="s">
        <v>43</v>
      </c>
      <c r="B30" s="87" t="s">
        <v>520</v>
      </c>
      <c r="C30" s="87"/>
      <c r="D30" s="84"/>
      <c r="E30" s="4">
        <v>40</v>
      </c>
      <c r="F30" s="84"/>
      <c r="G30" s="84">
        <v>58</v>
      </c>
      <c r="H30" s="4"/>
      <c r="I30" s="84">
        <f t="shared" si="5"/>
        <v>18</v>
      </c>
      <c r="J30" s="12"/>
      <c r="K30" s="12">
        <f t="shared" si="3"/>
        <v>51.48</v>
      </c>
      <c r="L30" s="85">
        <f t="shared" si="4"/>
        <v>51.48</v>
      </c>
      <c r="M30" s="294"/>
    </row>
    <row r="31" spans="1:13" ht="19.5" customHeight="1">
      <c r="A31" s="86" t="s">
        <v>44</v>
      </c>
      <c r="B31" s="87" t="s">
        <v>521</v>
      </c>
      <c r="C31" s="87"/>
      <c r="D31" s="84"/>
      <c r="E31" s="4">
        <v>98</v>
      </c>
      <c r="F31" s="84"/>
      <c r="G31" s="84">
        <v>122</v>
      </c>
      <c r="H31" s="4"/>
      <c r="I31" s="84">
        <f t="shared" si="5"/>
        <v>24</v>
      </c>
      <c r="J31" s="12"/>
      <c r="K31" s="12">
        <f t="shared" si="3"/>
        <v>68.64</v>
      </c>
      <c r="L31" s="85">
        <f t="shared" si="4"/>
        <v>68.64</v>
      </c>
      <c r="M31" s="294"/>
    </row>
    <row r="32" spans="1:13" ht="19.5" customHeight="1">
      <c r="A32" s="86" t="s">
        <v>45</v>
      </c>
      <c r="B32" s="87" t="s">
        <v>522</v>
      </c>
      <c r="C32" s="87"/>
      <c r="D32" s="84"/>
      <c r="E32" s="4">
        <v>1540</v>
      </c>
      <c r="F32" s="84"/>
      <c r="G32" s="84">
        <v>1640</v>
      </c>
      <c r="H32" s="4"/>
      <c r="I32" s="84">
        <f t="shared" si="5"/>
        <v>100</v>
      </c>
      <c r="J32" s="12"/>
      <c r="K32" s="12">
        <f t="shared" si="3"/>
        <v>286</v>
      </c>
      <c r="L32" s="85">
        <f t="shared" si="4"/>
        <v>286</v>
      </c>
      <c r="M32" s="294"/>
    </row>
    <row r="33" spans="1:13" ht="19.5" customHeight="1">
      <c r="A33" s="260" t="s">
        <v>523</v>
      </c>
      <c r="B33" s="293" t="s">
        <v>524</v>
      </c>
      <c r="C33" s="87" t="s">
        <v>525</v>
      </c>
      <c r="D33" s="84"/>
      <c r="E33" s="4">
        <v>823</v>
      </c>
      <c r="F33" s="84"/>
      <c r="G33" s="84">
        <v>843</v>
      </c>
      <c r="H33" s="84"/>
      <c r="I33" s="84">
        <f t="shared" si="5"/>
        <v>20</v>
      </c>
      <c r="J33" s="12"/>
      <c r="K33" s="281">
        <f>21*2.86</f>
        <v>60.059999999999995</v>
      </c>
      <c r="L33" s="287">
        <f>K33</f>
        <v>60.059999999999995</v>
      </c>
      <c r="M33" s="294"/>
    </row>
    <row r="34" spans="1:13" ht="19.5" customHeight="1">
      <c r="A34" s="261"/>
      <c r="B34" s="294"/>
      <c r="C34" s="87" t="s">
        <v>41</v>
      </c>
      <c r="D34" s="84"/>
      <c r="E34" s="4">
        <v>309</v>
      </c>
      <c r="F34" s="84"/>
      <c r="G34" s="84">
        <v>310</v>
      </c>
      <c r="H34" s="84"/>
      <c r="I34" s="84">
        <f t="shared" si="5"/>
        <v>1</v>
      </c>
      <c r="J34" s="12"/>
      <c r="K34" s="282"/>
      <c r="L34" s="288"/>
      <c r="M34" s="294"/>
    </row>
    <row r="35" spans="1:13" ht="19.5" customHeight="1">
      <c r="A35" s="261"/>
      <c r="B35" s="294"/>
      <c r="C35" s="87" t="s">
        <v>16</v>
      </c>
      <c r="D35" s="84"/>
      <c r="E35" s="4">
        <v>116</v>
      </c>
      <c r="F35" s="84"/>
      <c r="G35" s="84">
        <v>116</v>
      </c>
      <c r="H35" s="84"/>
      <c r="I35" s="84">
        <f t="shared" si="5"/>
        <v>0</v>
      </c>
      <c r="J35" s="12"/>
      <c r="K35" s="282"/>
      <c r="L35" s="288"/>
      <c r="M35" s="294"/>
    </row>
    <row r="36" spans="1:13" ht="19.5" customHeight="1">
      <c r="A36" s="291"/>
      <c r="B36" s="258"/>
      <c r="C36" s="87" t="s">
        <v>17</v>
      </c>
      <c r="D36" s="84"/>
      <c r="E36" s="4">
        <v>3711</v>
      </c>
      <c r="F36" s="84"/>
      <c r="G36" s="84">
        <v>3711</v>
      </c>
      <c r="H36" s="84"/>
      <c r="I36" s="84">
        <f t="shared" si="5"/>
        <v>0</v>
      </c>
      <c r="J36" s="12"/>
      <c r="K36" s="283"/>
      <c r="L36" s="289"/>
      <c r="M36" s="294"/>
    </row>
    <row r="37" spans="1:13" s="18" customFormat="1" ht="19.5" customHeight="1">
      <c r="A37" s="68" t="s">
        <v>526</v>
      </c>
      <c r="B37" s="92" t="s">
        <v>527</v>
      </c>
      <c r="C37" s="70"/>
      <c r="D37" s="16">
        <v>4080</v>
      </c>
      <c r="E37" s="4">
        <v>1238</v>
      </c>
      <c r="F37" s="16">
        <v>5040</v>
      </c>
      <c r="G37" s="16">
        <v>1396</v>
      </c>
      <c r="H37" s="4">
        <v>960</v>
      </c>
      <c r="I37" s="84">
        <v>158</v>
      </c>
      <c r="J37" s="12">
        <f>H37*0.589</f>
        <v>565.4399999999999</v>
      </c>
      <c r="K37" s="12">
        <f>I37*2.86</f>
        <v>451.88</v>
      </c>
      <c r="L37" s="24">
        <f>K37+J37</f>
        <v>1017.3199999999999</v>
      </c>
      <c r="M37" s="240"/>
    </row>
    <row r="38" spans="1:13" ht="19.5" customHeight="1">
      <c r="A38" s="86" t="s">
        <v>528</v>
      </c>
      <c r="B38" s="87" t="s">
        <v>529</v>
      </c>
      <c r="C38" s="87"/>
      <c r="D38" s="84"/>
      <c r="E38" s="78" t="s">
        <v>1482</v>
      </c>
      <c r="F38" s="84"/>
      <c r="G38" s="78" t="s">
        <v>1483</v>
      </c>
      <c r="H38" s="84"/>
      <c r="I38" s="84">
        <f>771-760+1</f>
        <v>12</v>
      </c>
      <c r="J38" s="12"/>
      <c r="K38" s="78">
        <f>I38*2.86</f>
        <v>34.32</v>
      </c>
      <c r="L38" s="178">
        <f>K38+J38</f>
        <v>34.32</v>
      </c>
      <c r="M38" s="294"/>
    </row>
    <row r="39" spans="1:13" ht="19.5" customHeight="1">
      <c r="A39" s="260" t="s">
        <v>530</v>
      </c>
      <c r="B39" s="293" t="s">
        <v>531</v>
      </c>
      <c r="C39" s="87" t="s">
        <v>41</v>
      </c>
      <c r="D39" s="84"/>
      <c r="E39" s="4">
        <v>1642</v>
      </c>
      <c r="F39" s="84"/>
      <c r="G39" s="84">
        <v>1670</v>
      </c>
      <c r="H39" s="84"/>
      <c r="I39" s="84">
        <f>G39-E39</f>
        <v>28</v>
      </c>
      <c r="J39" s="12"/>
      <c r="K39" s="281">
        <f>37*2.86</f>
        <v>105.82</v>
      </c>
      <c r="L39" s="287">
        <f>K39</f>
        <v>105.82</v>
      </c>
      <c r="M39" s="294"/>
    </row>
    <row r="40" spans="1:13" ht="19.5" customHeight="1">
      <c r="A40" s="261"/>
      <c r="B40" s="294"/>
      <c r="C40" s="87" t="s">
        <v>18</v>
      </c>
      <c r="D40" s="84"/>
      <c r="E40" s="4">
        <v>483</v>
      </c>
      <c r="F40" s="84"/>
      <c r="G40" s="84">
        <v>488</v>
      </c>
      <c r="H40" s="84"/>
      <c r="I40" s="84">
        <f>G40-E40</f>
        <v>5</v>
      </c>
      <c r="J40" s="12"/>
      <c r="K40" s="282"/>
      <c r="L40" s="288"/>
      <c r="M40" s="294"/>
    </row>
    <row r="41" spans="1:13" ht="19.5" customHeight="1">
      <c r="A41" s="261"/>
      <c r="B41" s="294"/>
      <c r="C41" s="87" t="s">
        <v>16</v>
      </c>
      <c r="D41" s="84"/>
      <c r="E41" s="4">
        <v>137</v>
      </c>
      <c r="F41" s="84"/>
      <c r="G41" s="84">
        <v>140</v>
      </c>
      <c r="H41" s="84"/>
      <c r="I41" s="84">
        <f>G41-E41</f>
        <v>3</v>
      </c>
      <c r="J41" s="12"/>
      <c r="K41" s="282"/>
      <c r="L41" s="288"/>
      <c r="M41" s="294"/>
    </row>
    <row r="42" spans="1:13" ht="19.5" customHeight="1">
      <c r="A42" s="291"/>
      <c r="B42" s="258"/>
      <c r="C42" s="87" t="s">
        <v>17</v>
      </c>
      <c r="D42" s="84"/>
      <c r="E42" s="4">
        <v>14</v>
      </c>
      <c r="F42" s="84"/>
      <c r="G42" s="84">
        <v>15</v>
      </c>
      <c r="H42" s="87"/>
      <c r="I42" s="84">
        <f>G42-E42</f>
        <v>1</v>
      </c>
      <c r="J42" s="12"/>
      <c r="K42" s="283"/>
      <c r="L42" s="289"/>
      <c r="M42" s="294"/>
    </row>
    <row r="43" spans="1:13" ht="19.5" customHeight="1">
      <c r="A43" s="285" t="s">
        <v>499</v>
      </c>
      <c r="B43" s="285"/>
      <c r="C43" s="84"/>
      <c r="D43" s="84"/>
      <c r="E43" s="84"/>
      <c r="F43" s="84"/>
      <c r="G43" s="84"/>
      <c r="H43" s="84"/>
      <c r="I43" s="84"/>
      <c r="J43" s="85"/>
      <c r="K43" s="85"/>
      <c r="L43" s="85"/>
      <c r="M43" s="258"/>
    </row>
    <row r="44" spans="1:13" ht="25.5">
      <c r="A44" s="271" t="s">
        <v>486</v>
      </c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59"/>
    </row>
    <row r="45" spans="1:13" ht="18" customHeight="1">
      <c r="A45" s="259" t="s">
        <v>487</v>
      </c>
      <c r="B45" s="259"/>
      <c r="F45" s="273" t="s">
        <v>1462</v>
      </c>
      <c r="G45" s="273"/>
      <c r="H45" s="273"/>
      <c r="I45" s="273"/>
      <c r="K45" s="284"/>
      <c r="L45" s="284"/>
      <c r="M45" s="284"/>
    </row>
    <row r="46" spans="1:13" ht="18" customHeight="1">
      <c r="A46" s="262" t="s">
        <v>532</v>
      </c>
      <c r="B46" s="285" t="s">
        <v>489</v>
      </c>
      <c r="C46" s="293" t="s">
        <v>490</v>
      </c>
      <c r="D46" s="285" t="s">
        <v>491</v>
      </c>
      <c r="E46" s="285"/>
      <c r="F46" s="285" t="s">
        <v>232</v>
      </c>
      <c r="G46" s="285"/>
      <c r="H46" s="285" t="s">
        <v>492</v>
      </c>
      <c r="I46" s="285"/>
      <c r="J46" s="292" t="s">
        <v>493</v>
      </c>
      <c r="K46" s="292"/>
      <c r="L46" s="292"/>
      <c r="M46" s="285" t="s">
        <v>494</v>
      </c>
    </row>
    <row r="47" spans="1:13" ht="18" customHeight="1">
      <c r="A47" s="262"/>
      <c r="B47" s="285"/>
      <c r="C47" s="258"/>
      <c r="D47" s="84" t="s">
        <v>495</v>
      </c>
      <c r="E47" s="84" t="s">
        <v>496</v>
      </c>
      <c r="F47" s="84" t="s">
        <v>495</v>
      </c>
      <c r="G47" s="84" t="s">
        <v>496</v>
      </c>
      <c r="H47" s="84" t="s">
        <v>495</v>
      </c>
      <c r="I47" s="84" t="s">
        <v>496</v>
      </c>
      <c r="J47" s="85" t="s">
        <v>497</v>
      </c>
      <c r="K47" s="85" t="s">
        <v>498</v>
      </c>
      <c r="L47" s="85" t="s">
        <v>499</v>
      </c>
      <c r="M47" s="285"/>
    </row>
    <row r="48" spans="1:13" s="18" customFormat="1" ht="18" customHeight="1">
      <c r="A48" s="68" t="s">
        <v>533</v>
      </c>
      <c r="B48" s="17" t="s">
        <v>534</v>
      </c>
      <c r="C48" s="14"/>
      <c r="D48" s="16"/>
      <c r="E48" s="16"/>
      <c r="F48" s="16"/>
      <c r="G48" s="16"/>
      <c r="H48" s="4"/>
      <c r="I48" s="16" t="s">
        <v>457</v>
      </c>
      <c r="J48" s="12"/>
      <c r="K48" s="12" t="s">
        <v>949</v>
      </c>
      <c r="L48" s="12" t="s">
        <v>949</v>
      </c>
      <c r="M48" s="242" t="s">
        <v>1463</v>
      </c>
    </row>
    <row r="49" spans="1:13" s="69" customFormat="1" ht="18" customHeight="1">
      <c r="A49" s="260" t="s">
        <v>535</v>
      </c>
      <c r="B49" s="293" t="s">
        <v>536</v>
      </c>
      <c r="C49" s="92" t="s">
        <v>41</v>
      </c>
      <c r="D49" s="67"/>
      <c r="E49" s="67">
        <v>1487</v>
      </c>
      <c r="F49" s="67"/>
      <c r="G49" s="67">
        <v>1544</v>
      </c>
      <c r="H49" s="67"/>
      <c r="I49" s="67">
        <f>G49-E49</f>
        <v>57</v>
      </c>
      <c r="J49" s="252"/>
      <c r="K49" s="252">
        <f>57*2.86</f>
        <v>163.01999999999998</v>
      </c>
      <c r="L49" s="292">
        <f>K49+J49</f>
        <v>163.01999999999998</v>
      </c>
      <c r="M49" s="243"/>
    </row>
    <row r="50" spans="1:13" ht="18" customHeight="1">
      <c r="A50" s="261"/>
      <c r="B50" s="294"/>
      <c r="C50" s="87" t="s">
        <v>18</v>
      </c>
      <c r="D50" s="84"/>
      <c r="E50" s="84">
        <v>0</v>
      </c>
      <c r="F50" s="84"/>
      <c r="G50" s="84">
        <v>0</v>
      </c>
      <c r="H50" s="87"/>
      <c r="I50" s="67">
        <f aca="true" t="shared" si="6" ref="I50:I63">G50-E50</f>
        <v>0</v>
      </c>
      <c r="J50" s="252"/>
      <c r="K50" s="252"/>
      <c r="L50" s="292"/>
      <c r="M50" s="243"/>
    </row>
    <row r="51" spans="1:13" ht="18" customHeight="1">
      <c r="A51" s="291"/>
      <c r="B51" s="258"/>
      <c r="C51" s="87" t="s">
        <v>16</v>
      </c>
      <c r="D51" s="84"/>
      <c r="E51" s="84">
        <v>17</v>
      </c>
      <c r="F51" s="84"/>
      <c r="G51" s="84">
        <v>17</v>
      </c>
      <c r="H51" s="87"/>
      <c r="I51" s="67">
        <f t="shared" si="6"/>
        <v>0</v>
      </c>
      <c r="J51" s="252"/>
      <c r="K51" s="252"/>
      <c r="L51" s="292"/>
      <c r="M51" s="243"/>
    </row>
    <row r="52" spans="1:13" ht="18" customHeight="1">
      <c r="A52" s="260" t="s">
        <v>104</v>
      </c>
      <c r="B52" s="293" t="s">
        <v>537</v>
      </c>
      <c r="C52" s="87" t="s">
        <v>41</v>
      </c>
      <c r="D52" s="84"/>
      <c r="E52" s="84">
        <v>2122</v>
      </c>
      <c r="F52" s="84"/>
      <c r="G52" s="84">
        <v>2178</v>
      </c>
      <c r="H52" s="87"/>
      <c r="I52" s="67">
        <f t="shared" si="6"/>
        <v>56</v>
      </c>
      <c r="J52" s="281"/>
      <c r="K52" s="252">
        <f>64*2.86</f>
        <v>183.04</v>
      </c>
      <c r="L52" s="292">
        <f>K52+J52</f>
        <v>183.04</v>
      </c>
      <c r="M52" s="243"/>
    </row>
    <row r="53" spans="1:13" ht="18" customHeight="1">
      <c r="A53" s="249"/>
      <c r="B53" s="294"/>
      <c r="C53" s="87" t="s">
        <v>18</v>
      </c>
      <c r="D53" s="84"/>
      <c r="E53" s="84">
        <v>319</v>
      </c>
      <c r="F53" s="84"/>
      <c r="G53" s="84">
        <v>327</v>
      </c>
      <c r="H53" s="87"/>
      <c r="I53" s="67">
        <f t="shared" si="6"/>
        <v>8</v>
      </c>
      <c r="J53" s="282"/>
      <c r="K53" s="252"/>
      <c r="L53" s="292"/>
      <c r="M53" s="243"/>
    </row>
    <row r="54" spans="1:13" ht="18" customHeight="1">
      <c r="A54" s="250"/>
      <c r="B54" s="258"/>
      <c r="C54" s="87" t="s">
        <v>16</v>
      </c>
      <c r="D54" s="84"/>
      <c r="E54" s="84">
        <v>46</v>
      </c>
      <c r="F54" s="84"/>
      <c r="G54" s="84">
        <v>46</v>
      </c>
      <c r="H54" s="87"/>
      <c r="I54" s="67">
        <f t="shared" si="6"/>
        <v>0</v>
      </c>
      <c r="J54" s="283"/>
      <c r="K54" s="252"/>
      <c r="L54" s="292"/>
      <c r="M54" s="243"/>
    </row>
    <row r="55" spans="1:13" ht="18" customHeight="1">
      <c r="A55" s="86" t="s">
        <v>105</v>
      </c>
      <c r="B55" s="87" t="s">
        <v>538</v>
      </c>
      <c r="C55" s="87"/>
      <c r="D55" s="84"/>
      <c r="E55" s="84">
        <v>358</v>
      </c>
      <c r="F55" s="84"/>
      <c r="G55" s="84">
        <v>384</v>
      </c>
      <c r="H55" s="4"/>
      <c r="I55" s="67">
        <f t="shared" si="6"/>
        <v>26</v>
      </c>
      <c r="J55" s="12"/>
      <c r="K55" s="12">
        <f aca="true" t="shared" si="7" ref="K55:K60">I55*2.86</f>
        <v>74.36</v>
      </c>
      <c r="L55" s="85">
        <f aca="true" t="shared" si="8" ref="L55:L60">K55+J55</f>
        <v>74.36</v>
      </c>
      <c r="M55" s="243"/>
    </row>
    <row r="56" spans="1:13" ht="18" customHeight="1">
      <c r="A56" s="86" t="s">
        <v>106</v>
      </c>
      <c r="B56" s="87" t="s">
        <v>539</v>
      </c>
      <c r="C56" s="87"/>
      <c r="D56" s="84"/>
      <c r="E56" s="84">
        <v>72</v>
      </c>
      <c r="F56" s="84"/>
      <c r="G56" s="84">
        <v>108</v>
      </c>
      <c r="H56" s="87"/>
      <c r="I56" s="67">
        <f t="shared" si="6"/>
        <v>36</v>
      </c>
      <c r="J56" s="12"/>
      <c r="K56" s="12">
        <f t="shared" si="7"/>
        <v>102.96</v>
      </c>
      <c r="L56" s="85">
        <f t="shared" si="8"/>
        <v>102.96</v>
      </c>
      <c r="M56" s="243"/>
    </row>
    <row r="57" spans="1:13" ht="18" customHeight="1">
      <c r="A57" s="86" t="s">
        <v>107</v>
      </c>
      <c r="B57" s="87" t="s">
        <v>540</v>
      </c>
      <c r="C57" s="87"/>
      <c r="D57" s="84"/>
      <c r="E57" s="84">
        <v>2765</v>
      </c>
      <c r="F57" s="84"/>
      <c r="G57" s="84">
        <v>2765</v>
      </c>
      <c r="H57" s="87"/>
      <c r="I57" s="67">
        <f t="shared" si="6"/>
        <v>0</v>
      </c>
      <c r="J57" s="12"/>
      <c r="K57" s="12">
        <f t="shared" si="7"/>
        <v>0</v>
      </c>
      <c r="L57" s="85">
        <f t="shared" si="8"/>
        <v>0</v>
      </c>
      <c r="M57" s="243"/>
    </row>
    <row r="58" spans="1:13" ht="18" customHeight="1">
      <c r="A58" s="86" t="s">
        <v>108</v>
      </c>
      <c r="B58" s="87" t="s">
        <v>541</v>
      </c>
      <c r="C58" s="87"/>
      <c r="D58" s="84"/>
      <c r="E58" s="84">
        <v>72</v>
      </c>
      <c r="F58" s="84"/>
      <c r="G58" s="84">
        <v>108</v>
      </c>
      <c r="H58" s="84"/>
      <c r="I58" s="67">
        <f t="shared" si="6"/>
        <v>36</v>
      </c>
      <c r="J58" s="12"/>
      <c r="K58" s="12">
        <f t="shared" si="7"/>
        <v>102.96</v>
      </c>
      <c r="L58" s="85">
        <f t="shared" si="8"/>
        <v>102.96</v>
      </c>
      <c r="M58" s="243"/>
    </row>
    <row r="59" spans="1:13" ht="18" customHeight="1">
      <c r="A59" s="86" t="s">
        <v>109</v>
      </c>
      <c r="B59" s="87" t="s">
        <v>542</v>
      </c>
      <c r="C59" s="87"/>
      <c r="D59" s="84"/>
      <c r="E59" s="84">
        <v>2679</v>
      </c>
      <c r="F59" s="84"/>
      <c r="G59" s="84">
        <v>2729</v>
      </c>
      <c r="H59" s="84"/>
      <c r="I59" s="67">
        <f t="shared" si="6"/>
        <v>50</v>
      </c>
      <c r="J59" s="12"/>
      <c r="K59" s="12">
        <f t="shared" si="7"/>
        <v>143</v>
      </c>
      <c r="L59" s="85">
        <f t="shared" si="8"/>
        <v>143</v>
      </c>
      <c r="M59" s="243"/>
    </row>
    <row r="60" spans="1:13" ht="18" customHeight="1">
      <c r="A60" s="86" t="s">
        <v>110</v>
      </c>
      <c r="B60" s="87" t="s">
        <v>543</v>
      </c>
      <c r="C60" s="87"/>
      <c r="D60" s="84"/>
      <c r="E60" s="84">
        <v>4651</v>
      </c>
      <c r="F60" s="84"/>
      <c r="G60" s="84">
        <v>4715</v>
      </c>
      <c r="H60" s="84"/>
      <c r="I60" s="67">
        <f t="shared" si="6"/>
        <v>64</v>
      </c>
      <c r="J60" s="12"/>
      <c r="K60" s="12">
        <f t="shared" si="7"/>
        <v>183.04</v>
      </c>
      <c r="L60" s="85">
        <f t="shared" si="8"/>
        <v>183.04</v>
      </c>
      <c r="M60" s="243"/>
    </row>
    <row r="61" spans="1:13" ht="18" customHeight="1">
      <c r="A61" s="260" t="s">
        <v>111</v>
      </c>
      <c r="B61" s="293" t="s">
        <v>544</v>
      </c>
      <c r="C61" s="23" t="s">
        <v>525</v>
      </c>
      <c r="D61" s="84"/>
      <c r="E61" s="84">
        <v>1742</v>
      </c>
      <c r="F61" s="84"/>
      <c r="G61" s="84">
        <v>1744</v>
      </c>
      <c r="H61" s="84"/>
      <c r="I61" s="67">
        <f t="shared" si="6"/>
        <v>2</v>
      </c>
      <c r="J61" s="12"/>
      <c r="K61" s="252">
        <f>14*2.86</f>
        <v>40.04</v>
      </c>
      <c r="L61" s="292">
        <f>K61</f>
        <v>40.04</v>
      </c>
      <c r="M61" s="243"/>
    </row>
    <row r="62" spans="1:13" ht="18" customHeight="1">
      <c r="A62" s="261"/>
      <c r="B62" s="294"/>
      <c r="C62" s="87" t="s">
        <v>41</v>
      </c>
      <c r="D62" s="84"/>
      <c r="E62" s="84">
        <v>307</v>
      </c>
      <c r="F62" s="84"/>
      <c r="G62" s="84">
        <v>309</v>
      </c>
      <c r="H62" s="84"/>
      <c r="I62" s="67">
        <f t="shared" si="6"/>
        <v>2</v>
      </c>
      <c r="J62" s="12"/>
      <c r="K62" s="252"/>
      <c r="L62" s="292"/>
      <c r="M62" s="243"/>
    </row>
    <row r="63" spans="1:13" ht="18" customHeight="1">
      <c r="A63" s="261"/>
      <c r="B63" s="294"/>
      <c r="C63" s="87" t="s">
        <v>16</v>
      </c>
      <c r="D63" s="84"/>
      <c r="E63" s="84">
        <v>833</v>
      </c>
      <c r="F63" s="84"/>
      <c r="G63" s="84">
        <v>843</v>
      </c>
      <c r="H63" s="84"/>
      <c r="I63" s="67">
        <f t="shared" si="6"/>
        <v>10</v>
      </c>
      <c r="J63" s="12"/>
      <c r="K63" s="252"/>
      <c r="L63" s="292"/>
      <c r="M63" s="243"/>
    </row>
    <row r="64" spans="1:15" ht="18" customHeight="1">
      <c r="A64" s="291"/>
      <c r="B64" s="258"/>
      <c r="C64" s="87" t="s">
        <v>17</v>
      </c>
      <c r="D64" s="84"/>
      <c r="E64" s="84">
        <v>32</v>
      </c>
      <c r="F64" s="84"/>
      <c r="G64" s="84">
        <v>0</v>
      </c>
      <c r="H64" s="84"/>
      <c r="I64" s="67">
        <v>0</v>
      </c>
      <c r="J64" s="12"/>
      <c r="K64" s="252"/>
      <c r="L64" s="292"/>
      <c r="M64" s="243"/>
      <c r="N64" s="230"/>
      <c r="O64" s="231"/>
    </row>
    <row r="65" spans="1:13" ht="18" customHeight="1">
      <c r="A65" s="260" t="s">
        <v>417</v>
      </c>
      <c r="B65" s="293" t="s">
        <v>545</v>
      </c>
      <c r="C65" s="87" t="s">
        <v>525</v>
      </c>
      <c r="D65" s="84"/>
      <c r="E65" s="84">
        <v>1083</v>
      </c>
      <c r="F65" s="84"/>
      <c r="G65" s="84">
        <v>1092</v>
      </c>
      <c r="H65" s="84"/>
      <c r="I65" s="84">
        <f>G65-E65</f>
        <v>9</v>
      </c>
      <c r="J65" s="12"/>
      <c r="K65" s="252">
        <f>11*2.86</f>
        <v>31.459999999999997</v>
      </c>
      <c r="L65" s="239">
        <f>K65</f>
        <v>31.459999999999997</v>
      </c>
      <c r="M65" s="243"/>
    </row>
    <row r="66" spans="1:13" ht="18" customHeight="1">
      <c r="A66" s="249"/>
      <c r="B66" s="294"/>
      <c r="C66" s="87" t="s">
        <v>18</v>
      </c>
      <c r="D66" s="84"/>
      <c r="E66" s="84">
        <v>981</v>
      </c>
      <c r="F66" s="84"/>
      <c r="G66" s="84">
        <v>983</v>
      </c>
      <c r="H66" s="84"/>
      <c r="I66" s="84">
        <f>G66-E66</f>
        <v>2</v>
      </c>
      <c r="J66" s="12"/>
      <c r="K66" s="252"/>
      <c r="L66" s="292"/>
      <c r="M66" s="243"/>
    </row>
    <row r="67" spans="1:13" ht="18" customHeight="1">
      <c r="A67" s="249"/>
      <c r="B67" s="294"/>
      <c r="C67" s="87" t="s">
        <v>16</v>
      </c>
      <c r="D67" s="84"/>
      <c r="E67" s="84">
        <v>11</v>
      </c>
      <c r="F67" s="84"/>
      <c r="G67" s="84">
        <v>11</v>
      </c>
      <c r="H67" s="84"/>
      <c r="I67" s="84">
        <f>G67-E67</f>
        <v>0</v>
      </c>
      <c r="J67" s="12"/>
      <c r="K67" s="252"/>
      <c r="L67" s="292"/>
      <c r="M67" s="243"/>
    </row>
    <row r="68" spans="1:13" ht="18" customHeight="1">
      <c r="A68" s="250"/>
      <c r="B68" s="258"/>
      <c r="C68" s="87" t="s">
        <v>17</v>
      </c>
      <c r="D68" s="84"/>
      <c r="E68" s="84">
        <v>630</v>
      </c>
      <c r="F68" s="84"/>
      <c r="G68" s="84">
        <v>630</v>
      </c>
      <c r="H68" s="84"/>
      <c r="I68" s="84">
        <f>G68-E68</f>
        <v>0</v>
      </c>
      <c r="J68" s="12"/>
      <c r="K68" s="252"/>
      <c r="L68" s="292"/>
      <c r="M68" s="243"/>
    </row>
    <row r="69" spans="1:13" ht="18" customHeight="1">
      <c r="A69" s="285" t="s">
        <v>499</v>
      </c>
      <c r="B69" s="285"/>
      <c r="C69" s="84"/>
      <c r="D69" s="84"/>
      <c r="E69" s="84"/>
      <c r="F69" s="84"/>
      <c r="G69" s="84"/>
      <c r="H69" s="84"/>
      <c r="I69" s="84"/>
      <c r="J69" s="85"/>
      <c r="K69" s="85"/>
      <c r="L69" s="85"/>
      <c r="M69" s="244"/>
    </row>
    <row r="70" spans="1:13" ht="25.5">
      <c r="A70" s="271" t="s">
        <v>546</v>
      </c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59"/>
    </row>
    <row r="71" spans="1:13" ht="19.5" customHeight="1">
      <c r="A71" s="259" t="s">
        <v>487</v>
      </c>
      <c r="B71" s="259"/>
      <c r="F71" s="273" t="s">
        <v>1462</v>
      </c>
      <c r="G71" s="273"/>
      <c r="H71" s="273"/>
      <c r="I71" s="273"/>
      <c r="K71" s="284"/>
      <c r="L71" s="284"/>
      <c r="M71" s="284"/>
    </row>
    <row r="72" spans="1:13" ht="19.5" customHeight="1">
      <c r="A72" s="262" t="s">
        <v>532</v>
      </c>
      <c r="B72" s="285" t="s">
        <v>489</v>
      </c>
      <c r="C72" s="293" t="s">
        <v>490</v>
      </c>
      <c r="D72" s="285" t="s">
        <v>491</v>
      </c>
      <c r="E72" s="285"/>
      <c r="F72" s="285" t="s">
        <v>232</v>
      </c>
      <c r="G72" s="285"/>
      <c r="H72" s="285" t="s">
        <v>492</v>
      </c>
      <c r="I72" s="285"/>
      <c r="J72" s="292" t="s">
        <v>493</v>
      </c>
      <c r="K72" s="292"/>
      <c r="L72" s="292"/>
      <c r="M72" s="285" t="s">
        <v>494</v>
      </c>
    </row>
    <row r="73" spans="1:13" ht="19.5" customHeight="1">
      <c r="A73" s="262"/>
      <c r="B73" s="285"/>
      <c r="C73" s="258"/>
      <c r="D73" s="84" t="s">
        <v>495</v>
      </c>
      <c r="E73" s="84" t="s">
        <v>496</v>
      </c>
      <c r="F73" s="84" t="s">
        <v>495</v>
      </c>
      <c r="G73" s="84" t="s">
        <v>496</v>
      </c>
      <c r="H73" s="84" t="s">
        <v>495</v>
      </c>
      <c r="I73" s="84" t="s">
        <v>496</v>
      </c>
      <c r="J73" s="85" t="s">
        <v>497</v>
      </c>
      <c r="K73" s="85" t="s">
        <v>498</v>
      </c>
      <c r="L73" s="85" t="s">
        <v>499</v>
      </c>
      <c r="M73" s="285"/>
    </row>
    <row r="74" spans="1:13" ht="19.5" customHeight="1">
      <c r="A74" s="86" t="s">
        <v>547</v>
      </c>
      <c r="B74" s="87" t="s">
        <v>548</v>
      </c>
      <c r="C74" s="87"/>
      <c r="D74" s="84"/>
      <c r="E74" s="84">
        <v>1061</v>
      </c>
      <c r="F74" s="84"/>
      <c r="G74" s="84">
        <v>1099</v>
      </c>
      <c r="H74" s="87"/>
      <c r="I74" s="4">
        <f>G74-E74</f>
        <v>38</v>
      </c>
      <c r="J74" s="12"/>
      <c r="K74" s="12">
        <f>I74*2.86</f>
        <v>108.67999999999999</v>
      </c>
      <c r="L74" s="85">
        <f>K74+J74</f>
        <v>108.67999999999999</v>
      </c>
      <c r="M74" s="293" t="s">
        <v>1463</v>
      </c>
    </row>
    <row r="75" spans="1:13" ht="19.5" customHeight="1">
      <c r="A75" s="86" t="s">
        <v>549</v>
      </c>
      <c r="B75" s="87" t="s">
        <v>550</v>
      </c>
      <c r="C75" s="87"/>
      <c r="D75" s="84"/>
      <c r="E75" s="84">
        <v>406</v>
      </c>
      <c r="F75" s="84"/>
      <c r="G75" s="84">
        <v>417</v>
      </c>
      <c r="H75" s="87"/>
      <c r="I75" s="4">
        <f aca="true" t="shared" si="9" ref="I75:I92">G75-E75</f>
        <v>11</v>
      </c>
      <c r="J75" s="12"/>
      <c r="K75" s="12">
        <f aca="true" t="shared" si="10" ref="K75:K92">I75*2.86</f>
        <v>31.459999999999997</v>
      </c>
      <c r="L75" s="85">
        <f aca="true" t="shared" si="11" ref="L75:L92">K75+J75</f>
        <v>31.459999999999997</v>
      </c>
      <c r="M75" s="294"/>
    </row>
    <row r="76" spans="1:13" ht="19.5" customHeight="1">
      <c r="A76" s="86" t="s">
        <v>112</v>
      </c>
      <c r="B76" s="87" t="s">
        <v>551</v>
      </c>
      <c r="C76" s="87"/>
      <c r="D76" s="84"/>
      <c r="E76" s="84">
        <v>1706</v>
      </c>
      <c r="F76" s="84"/>
      <c r="G76" s="84">
        <v>1776</v>
      </c>
      <c r="H76" s="87"/>
      <c r="I76" s="4">
        <f t="shared" si="9"/>
        <v>70</v>
      </c>
      <c r="J76" s="12"/>
      <c r="K76" s="12">
        <f t="shared" si="10"/>
        <v>200.2</v>
      </c>
      <c r="L76" s="85">
        <f t="shared" si="11"/>
        <v>200.2</v>
      </c>
      <c r="M76" s="294"/>
    </row>
    <row r="77" spans="1:13" ht="19.5" customHeight="1">
      <c r="A77" s="86" t="s">
        <v>113</v>
      </c>
      <c r="B77" s="87" t="s">
        <v>552</v>
      </c>
      <c r="C77" s="90"/>
      <c r="D77" s="84"/>
      <c r="E77" s="84">
        <v>4639</v>
      </c>
      <c r="F77" s="84"/>
      <c r="G77" s="84">
        <v>4641</v>
      </c>
      <c r="H77" s="87"/>
      <c r="I77" s="4">
        <f t="shared" si="9"/>
        <v>2</v>
      </c>
      <c r="J77" s="12"/>
      <c r="K77" s="12">
        <f t="shared" si="10"/>
        <v>5.72</v>
      </c>
      <c r="L77" s="85">
        <f t="shared" si="11"/>
        <v>5.72</v>
      </c>
      <c r="M77" s="294"/>
    </row>
    <row r="78" spans="1:13" ht="19.5" customHeight="1">
      <c r="A78" s="86" t="s">
        <v>114</v>
      </c>
      <c r="B78" s="17" t="s">
        <v>553</v>
      </c>
      <c r="C78" s="87"/>
      <c r="D78" s="84"/>
      <c r="E78" s="84">
        <v>5062</v>
      </c>
      <c r="F78" s="84"/>
      <c r="G78" s="84">
        <v>5062</v>
      </c>
      <c r="H78" s="87"/>
      <c r="I78" s="4">
        <f t="shared" si="9"/>
        <v>0</v>
      </c>
      <c r="J78" s="12"/>
      <c r="K78" s="12">
        <f t="shared" si="10"/>
        <v>0</v>
      </c>
      <c r="L78" s="85">
        <f t="shared" si="11"/>
        <v>0</v>
      </c>
      <c r="M78" s="294"/>
    </row>
    <row r="79" spans="1:13" ht="19.5" customHeight="1">
      <c r="A79" s="86" t="s">
        <v>115</v>
      </c>
      <c r="B79" s="87" t="s">
        <v>554</v>
      </c>
      <c r="C79" s="87"/>
      <c r="D79" s="84"/>
      <c r="E79" s="78" t="s">
        <v>423</v>
      </c>
      <c r="F79" s="84"/>
      <c r="G79" s="78" t="s">
        <v>1484</v>
      </c>
      <c r="H79" s="87"/>
      <c r="I79" s="4">
        <v>0</v>
      </c>
      <c r="J79" s="12"/>
      <c r="K79" s="12">
        <f t="shared" si="10"/>
        <v>0</v>
      </c>
      <c r="L79" s="85">
        <f t="shared" si="11"/>
        <v>0</v>
      </c>
      <c r="M79" s="294"/>
    </row>
    <row r="80" spans="1:13" ht="19.5" customHeight="1">
      <c r="A80" s="86" t="s">
        <v>116</v>
      </c>
      <c r="B80" s="87" t="s">
        <v>555</v>
      </c>
      <c r="C80" s="87"/>
      <c r="D80" s="84"/>
      <c r="E80" s="84">
        <v>2315</v>
      </c>
      <c r="F80" s="84"/>
      <c r="G80" s="84">
        <v>2351</v>
      </c>
      <c r="H80" s="87"/>
      <c r="I80" s="4">
        <f t="shared" si="9"/>
        <v>36</v>
      </c>
      <c r="J80" s="12"/>
      <c r="K80" s="12">
        <f t="shared" si="10"/>
        <v>102.96</v>
      </c>
      <c r="L80" s="85">
        <f t="shared" si="11"/>
        <v>102.96</v>
      </c>
      <c r="M80" s="294"/>
    </row>
    <row r="81" spans="1:13" ht="19.5" customHeight="1">
      <c r="A81" s="86" t="s">
        <v>117</v>
      </c>
      <c r="B81" s="87" t="s">
        <v>556</v>
      </c>
      <c r="C81" s="87"/>
      <c r="D81" s="84"/>
      <c r="E81" s="84">
        <v>1765</v>
      </c>
      <c r="F81" s="84"/>
      <c r="G81" s="84">
        <v>2817</v>
      </c>
      <c r="H81" s="87"/>
      <c r="I81" s="4">
        <f t="shared" si="9"/>
        <v>1052</v>
      </c>
      <c r="J81" s="12"/>
      <c r="K81" s="12">
        <f t="shared" si="10"/>
        <v>3008.72</v>
      </c>
      <c r="L81" s="85">
        <f t="shared" si="11"/>
        <v>3008.72</v>
      </c>
      <c r="M81" s="294"/>
    </row>
    <row r="82" spans="1:13" ht="19.5" customHeight="1">
      <c r="A82" s="86" t="s">
        <v>118</v>
      </c>
      <c r="B82" s="87" t="s">
        <v>557</v>
      </c>
      <c r="C82" s="87"/>
      <c r="D82" s="84"/>
      <c r="E82" s="84">
        <v>3280</v>
      </c>
      <c r="F82" s="84"/>
      <c r="G82" s="84">
        <v>3327</v>
      </c>
      <c r="H82" s="84"/>
      <c r="I82" s="4">
        <f t="shared" si="9"/>
        <v>47</v>
      </c>
      <c r="J82" s="12"/>
      <c r="K82" s="12">
        <f t="shared" si="10"/>
        <v>134.42</v>
      </c>
      <c r="L82" s="85">
        <f t="shared" si="11"/>
        <v>134.42</v>
      </c>
      <c r="M82" s="294"/>
    </row>
    <row r="83" spans="1:13" ht="19.5" customHeight="1">
      <c r="A83" s="86" t="s">
        <v>119</v>
      </c>
      <c r="B83" s="87" t="s">
        <v>558</v>
      </c>
      <c r="C83" s="19"/>
      <c r="D83" s="84"/>
      <c r="E83" s="84">
        <v>680</v>
      </c>
      <c r="F83" s="84"/>
      <c r="G83" s="84">
        <v>716</v>
      </c>
      <c r="H83" s="84"/>
      <c r="I83" s="4">
        <f t="shared" si="9"/>
        <v>36</v>
      </c>
      <c r="J83" s="12"/>
      <c r="K83" s="12">
        <f t="shared" si="10"/>
        <v>102.96</v>
      </c>
      <c r="L83" s="85">
        <f t="shared" si="11"/>
        <v>102.96</v>
      </c>
      <c r="M83" s="294"/>
    </row>
    <row r="84" spans="1:13" ht="19.5" customHeight="1">
      <c r="A84" s="86" t="s">
        <v>424</v>
      </c>
      <c r="B84" s="87" t="s">
        <v>559</v>
      </c>
      <c r="C84" s="87"/>
      <c r="D84" s="84"/>
      <c r="E84" s="84">
        <v>3490</v>
      </c>
      <c r="F84" s="84"/>
      <c r="G84" s="84">
        <v>3549</v>
      </c>
      <c r="H84" s="84"/>
      <c r="I84" s="4">
        <f t="shared" si="9"/>
        <v>59</v>
      </c>
      <c r="J84" s="12"/>
      <c r="K84" s="12">
        <f t="shared" si="10"/>
        <v>168.73999999999998</v>
      </c>
      <c r="L84" s="85">
        <f t="shared" si="11"/>
        <v>168.73999999999998</v>
      </c>
      <c r="M84" s="294"/>
    </row>
    <row r="85" spans="1:13" ht="19.5" customHeight="1">
      <c r="A85" s="86" t="s">
        <v>425</v>
      </c>
      <c r="B85" s="87" t="s">
        <v>560</v>
      </c>
      <c r="C85" s="87"/>
      <c r="D85" s="84"/>
      <c r="E85" s="84">
        <v>3180</v>
      </c>
      <c r="F85" s="84"/>
      <c r="G85" s="84">
        <v>3271</v>
      </c>
      <c r="H85" s="84"/>
      <c r="I85" s="4">
        <f t="shared" si="9"/>
        <v>91</v>
      </c>
      <c r="J85" s="12"/>
      <c r="K85" s="12">
        <f t="shared" si="10"/>
        <v>260.26</v>
      </c>
      <c r="L85" s="85">
        <f t="shared" si="11"/>
        <v>260.26</v>
      </c>
      <c r="M85" s="294"/>
    </row>
    <row r="86" spans="1:13" ht="19.5" customHeight="1">
      <c r="A86" s="86" t="s">
        <v>426</v>
      </c>
      <c r="B86" s="87" t="s">
        <v>561</v>
      </c>
      <c r="C86" s="87"/>
      <c r="D86" s="84"/>
      <c r="E86" s="84">
        <v>1795</v>
      </c>
      <c r="F86" s="84"/>
      <c r="G86" s="84">
        <v>1859</v>
      </c>
      <c r="H86" s="84"/>
      <c r="I86" s="4">
        <f t="shared" si="9"/>
        <v>64</v>
      </c>
      <c r="J86" s="12"/>
      <c r="K86" s="12">
        <f t="shared" si="10"/>
        <v>183.04</v>
      </c>
      <c r="L86" s="85">
        <f t="shared" si="11"/>
        <v>183.04</v>
      </c>
      <c r="M86" s="294"/>
    </row>
    <row r="87" spans="1:13" ht="19.5" customHeight="1">
      <c r="A87" s="86" t="s">
        <v>427</v>
      </c>
      <c r="B87" s="87" t="s">
        <v>562</v>
      </c>
      <c r="C87" s="87"/>
      <c r="D87" s="84"/>
      <c r="E87" s="84">
        <v>1965</v>
      </c>
      <c r="F87" s="84"/>
      <c r="G87" s="84">
        <v>2017</v>
      </c>
      <c r="H87" s="84"/>
      <c r="I87" s="4">
        <f t="shared" si="9"/>
        <v>52</v>
      </c>
      <c r="J87" s="12"/>
      <c r="K87" s="12">
        <f t="shared" si="10"/>
        <v>148.72</v>
      </c>
      <c r="L87" s="85">
        <f t="shared" si="11"/>
        <v>148.72</v>
      </c>
      <c r="M87" s="294"/>
    </row>
    <row r="88" spans="1:13" ht="19.5" customHeight="1">
      <c r="A88" s="86" t="s">
        <v>428</v>
      </c>
      <c r="B88" s="87" t="s">
        <v>563</v>
      </c>
      <c r="C88" s="87"/>
      <c r="D88" s="84"/>
      <c r="E88" s="84">
        <v>3597</v>
      </c>
      <c r="F88" s="84"/>
      <c r="G88" s="84">
        <v>3617</v>
      </c>
      <c r="H88" s="84"/>
      <c r="I88" s="4">
        <f t="shared" si="9"/>
        <v>20</v>
      </c>
      <c r="J88" s="12"/>
      <c r="K88" s="12">
        <f t="shared" si="10"/>
        <v>57.199999999999996</v>
      </c>
      <c r="L88" s="85">
        <f t="shared" si="11"/>
        <v>57.199999999999996</v>
      </c>
      <c r="M88" s="294"/>
    </row>
    <row r="89" spans="1:13" ht="19.5" customHeight="1">
      <c r="A89" s="86" t="s">
        <v>429</v>
      </c>
      <c r="B89" s="87" t="s">
        <v>564</v>
      </c>
      <c r="C89" s="90"/>
      <c r="D89" s="84"/>
      <c r="E89" s="84">
        <v>578</v>
      </c>
      <c r="F89" s="84"/>
      <c r="G89" s="84">
        <v>626</v>
      </c>
      <c r="H89" s="84"/>
      <c r="I89" s="4">
        <f t="shared" si="9"/>
        <v>48</v>
      </c>
      <c r="J89" s="12"/>
      <c r="K89" s="12">
        <f t="shared" si="10"/>
        <v>137.28</v>
      </c>
      <c r="L89" s="85">
        <f t="shared" si="11"/>
        <v>137.28</v>
      </c>
      <c r="M89" s="294"/>
    </row>
    <row r="90" spans="1:13" ht="19.5" customHeight="1">
      <c r="A90" s="86" t="s">
        <v>430</v>
      </c>
      <c r="B90" s="87" t="s">
        <v>565</v>
      </c>
      <c r="C90" s="87"/>
      <c r="D90" s="84"/>
      <c r="E90" s="78">
        <v>3110</v>
      </c>
      <c r="F90" s="172" t="s">
        <v>955</v>
      </c>
      <c r="G90" s="78">
        <v>3121</v>
      </c>
      <c r="H90" s="173"/>
      <c r="I90" s="4">
        <f t="shared" si="9"/>
        <v>11</v>
      </c>
      <c r="J90" s="99"/>
      <c r="K90" s="12">
        <f t="shared" si="10"/>
        <v>31.459999999999997</v>
      </c>
      <c r="L90" s="85">
        <f t="shared" si="11"/>
        <v>31.459999999999997</v>
      </c>
      <c r="M90" s="294"/>
    </row>
    <row r="91" spans="1:13" ht="19.5" customHeight="1">
      <c r="A91" s="86" t="s">
        <v>431</v>
      </c>
      <c r="B91" s="87" t="s">
        <v>566</v>
      </c>
      <c r="C91" s="87"/>
      <c r="D91" s="84"/>
      <c r="E91" s="78">
        <v>100</v>
      </c>
      <c r="F91" s="84"/>
      <c r="G91" s="84">
        <v>136</v>
      </c>
      <c r="H91" s="84"/>
      <c r="I91" s="4">
        <f t="shared" si="9"/>
        <v>36</v>
      </c>
      <c r="J91" s="12"/>
      <c r="K91" s="12">
        <f t="shared" si="10"/>
        <v>102.96</v>
      </c>
      <c r="L91" s="85">
        <f t="shared" si="11"/>
        <v>102.96</v>
      </c>
      <c r="M91" s="294"/>
    </row>
    <row r="92" spans="1:13" ht="19.5" customHeight="1">
      <c r="A92" s="86" t="s">
        <v>46</v>
      </c>
      <c r="B92" s="87" t="s">
        <v>567</v>
      </c>
      <c r="C92" s="87"/>
      <c r="D92" s="84"/>
      <c r="E92" s="84">
        <v>72</v>
      </c>
      <c r="F92" s="84"/>
      <c r="G92" s="84">
        <v>108</v>
      </c>
      <c r="H92" s="84"/>
      <c r="I92" s="4">
        <f t="shared" si="9"/>
        <v>36</v>
      </c>
      <c r="J92" s="12"/>
      <c r="K92" s="12">
        <f t="shared" si="10"/>
        <v>102.96</v>
      </c>
      <c r="L92" s="85">
        <f t="shared" si="11"/>
        <v>102.96</v>
      </c>
      <c r="M92" s="294"/>
    </row>
    <row r="93" spans="1:13" ht="18" customHeight="1">
      <c r="A93" s="285" t="s">
        <v>499</v>
      </c>
      <c r="B93" s="285"/>
      <c r="C93" s="84"/>
      <c r="D93" s="84"/>
      <c r="E93" s="84"/>
      <c r="F93" s="84"/>
      <c r="G93" s="84"/>
      <c r="H93" s="84"/>
      <c r="I93" s="84"/>
      <c r="J93" s="85"/>
      <c r="K93" s="85"/>
      <c r="L93" s="85"/>
      <c r="M93" s="258"/>
    </row>
    <row r="94" spans="1:13" ht="25.5">
      <c r="A94" s="271" t="s">
        <v>546</v>
      </c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59"/>
    </row>
    <row r="95" spans="1:13" ht="18.75" customHeight="1">
      <c r="A95" s="259" t="s">
        <v>487</v>
      </c>
      <c r="B95" s="259"/>
      <c r="F95" s="273" t="s">
        <v>1462</v>
      </c>
      <c r="G95" s="273"/>
      <c r="H95" s="273"/>
      <c r="I95" s="273"/>
      <c r="K95" s="284"/>
      <c r="L95" s="284"/>
      <c r="M95" s="284"/>
    </row>
    <row r="96" spans="1:13" ht="18.75" customHeight="1">
      <c r="A96" s="262" t="s">
        <v>532</v>
      </c>
      <c r="B96" s="285" t="s">
        <v>489</v>
      </c>
      <c r="C96" s="293" t="s">
        <v>490</v>
      </c>
      <c r="D96" s="285" t="s">
        <v>491</v>
      </c>
      <c r="E96" s="285"/>
      <c r="F96" s="285" t="s">
        <v>232</v>
      </c>
      <c r="G96" s="285"/>
      <c r="H96" s="285" t="s">
        <v>492</v>
      </c>
      <c r="I96" s="285"/>
      <c r="J96" s="292" t="s">
        <v>493</v>
      </c>
      <c r="K96" s="292"/>
      <c r="L96" s="292"/>
      <c r="M96" s="285" t="s">
        <v>494</v>
      </c>
    </row>
    <row r="97" spans="1:13" ht="18.75" customHeight="1">
      <c r="A97" s="262"/>
      <c r="B97" s="285"/>
      <c r="C97" s="258"/>
      <c r="D97" s="84" t="s">
        <v>495</v>
      </c>
      <c r="E97" s="84" t="s">
        <v>496</v>
      </c>
      <c r="F97" s="84" t="s">
        <v>495</v>
      </c>
      <c r="G97" s="84" t="s">
        <v>496</v>
      </c>
      <c r="H97" s="84" t="s">
        <v>495</v>
      </c>
      <c r="I97" s="84" t="s">
        <v>496</v>
      </c>
      <c r="J97" s="85" t="s">
        <v>497</v>
      </c>
      <c r="K97" s="85" t="s">
        <v>498</v>
      </c>
      <c r="L97" s="85" t="s">
        <v>499</v>
      </c>
      <c r="M97" s="285"/>
    </row>
    <row r="98" spans="1:13" ht="18.75" customHeight="1">
      <c r="A98" s="86" t="s">
        <v>427</v>
      </c>
      <c r="B98" s="87" t="s">
        <v>568</v>
      </c>
      <c r="C98" s="87"/>
      <c r="D98" s="84"/>
      <c r="E98" s="84">
        <v>1322</v>
      </c>
      <c r="F98" s="80"/>
      <c r="G98" s="84">
        <v>1333</v>
      </c>
      <c r="H98" s="84"/>
      <c r="I98" s="4">
        <f>G98-E98</f>
        <v>11</v>
      </c>
      <c r="J98" s="12"/>
      <c r="K98" s="12">
        <f>I98*2.86</f>
        <v>31.459999999999997</v>
      </c>
      <c r="L98" s="85">
        <f>K98+J98</f>
        <v>31.459999999999997</v>
      </c>
      <c r="M98" s="293" t="s">
        <v>1463</v>
      </c>
    </row>
    <row r="99" spans="1:13" ht="18.75" customHeight="1">
      <c r="A99" s="86" t="s">
        <v>428</v>
      </c>
      <c r="B99" s="87" t="s">
        <v>569</v>
      </c>
      <c r="C99" s="87"/>
      <c r="D99" s="84"/>
      <c r="E99" s="84">
        <v>2745</v>
      </c>
      <c r="F99" s="80"/>
      <c r="G99" s="84">
        <v>2745</v>
      </c>
      <c r="H99" s="84"/>
      <c r="I99" s="4">
        <f aca="true" t="shared" si="12" ref="I99:I116">G99-E99</f>
        <v>0</v>
      </c>
      <c r="J99" s="12"/>
      <c r="K99" s="12">
        <f aca="true" t="shared" si="13" ref="K99:K116">I99*2.86</f>
        <v>0</v>
      </c>
      <c r="L99" s="85">
        <f aca="true" t="shared" si="14" ref="L99:L116">K99+J99</f>
        <v>0</v>
      </c>
      <c r="M99" s="294"/>
    </row>
    <row r="100" spans="1:13" ht="18.75" customHeight="1">
      <c r="A100" s="86" t="s">
        <v>429</v>
      </c>
      <c r="B100" s="87" t="s">
        <v>570</v>
      </c>
      <c r="C100" s="87"/>
      <c r="D100" s="84"/>
      <c r="E100" s="84">
        <v>1459</v>
      </c>
      <c r="G100" s="84">
        <v>1467</v>
      </c>
      <c r="H100" s="84"/>
      <c r="I100" s="4">
        <f t="shared" si="12"/>
        <v>8</v>
      </c>
      <c r="J100" s="12"/>
      <c r="K100" s="12">
        <f t="shared" si="13"/>
        <v>22.88</v>
      </c>
      <c r="L100" s="85">
        <f t="shared" si="14"/>
        <v>22.88</v>
      </c>
      <c r="M100" s="294"/>
    </row>
    <row r="101" spans="1:13" ht="18.75" customHeight="1">
      <c r="A101" s="86" t="s">
        <v>430</v>
      </c>
      <c r="B101" s="87" t="s">
        <v>571</v>
      </c>
      <c r="C101" s="87"/>
      <c r="D101" s="84"/>
      <c r="E101" s="84">
        <v>3556</v>
      </c>
      <c r="F101" s="80"/>
      <c r="G101" s="84">
        <v>3616</v>
      </c>
      <c r="H101" s="84"/>
      <c r="I101" s="4">
        <f t="shared" si="12"/>
        <v>60</v>
      </c>
      <c r="J101" s="12"/>
      <c r="K101" s="12">
        <f t="shared" si="13"/>
        <v>171.6</v>
      </c>
      <c r="L101" s="85">
        <f t="shared" si="14"/>
        <v>171.6</v>
      </c>
      <c r="M101" s="294"/>
    </row>
    <row r="102" spans="1:13" ht="18.75" customHeight="1">
      <c r="A102" s="86" t="s">
        <v>431</v>
      </c>
      <c r="B102" s="87" t="s">
        <v>572</v>
      </c>
      <c r="C102" s="87"/>
      <c r="D102" s="84"/>
      <c r="E102" s="84">
        <v>3555</v>
      </c>
      <c r="F102" s="80"/>
      <c r="G102" s="84">
        <v>3590</v>
      </c>
      <c r="H102" s="84"/>
      <c r="I102" s="4">
        <f t="shared" si="12"/>
        <v>35</v>
      </c>
      <c r="J102" s="12"/>
      <c r="K102" s="12">
        <f t="shared" si="13"/>
        <v>100.1</v>
      </c>
      <c r="L102" s="85">
        <f t="shared" si="14"/>
        <v>100.1</v>
      </c>
      <c r="M102" s="294"/>
    </row>
    <row r="103" spans="1:13" ht="18.75" customHeight="1">
      <c r="A103" s="86" t="s">
        <v>46</v>
      </c>
      <c r="B103" s="87" t="s">
        <v>573</v>
      </c>
      <c r="C103" s="87"/>
      <c r="D103" s="84"/>
      <c r="E103" s="84">
        <v>2775</v>
      </c>
      <c r="F103" s="80"/>
      <c r="G103" s="84">
        <v>2826</v>
      </c>
      <c r="H103" s="84"/>
      <c r="I103" s="4">
        <f t="shared" si="12"/>
        <v>51</v>
      </c>
      <c r="J103" s="12"/>
      <c r="K103" s="12">
        <f t="shared" si="13"/>
        <v>145.85999999999999</v>
      </c>
      <c r="L103" s="85">
        <f t="shared" si="14"/>
        <v>145.85999999999999</v>
      </c>
      <c r="M103" s="294"/>
    </row>
    <row r="104" spans="1:13" s="18" customFormat="1" ht="18.75" customHeight="1">
      <c r="A104" s="68" t="s">
        <v>47</v>
      </c>
      <c r="B104" s="92" t="s">
        <v>574</v>
      </c>
      <c r="C104" s="92"/>
      <c r="D104" s="67"/>
      <c r="E104" s="16">
        <v>810</v>
      </c>
      <c r="F104" s="96"/>
      <c r="G104" s="16">
        <v>838</v>
      </c>
      <c r="H104" s="67"/>
      <c r="I104" s="4">
        <f t="shared" si="12"/>
        <v>28</v>
      </c>
      <c r="J104" s="12"/>
      <c r="K104" s="12">
        <f t="shared" si="13"/>
        <v>80.08</v>
      </c>
      <c r="L104" s="85">
        <f t="shared" si="14"/>
        <v>80.08</v>
      </c>
      <c r="M104" s="294"/>
    </row>
    <row r="105" spans="1:13" ht="18.75" customHeight="1">
      <c r="A105" s="86" t="s">
        <v>48</v>
      </c>
      <c r="B105" s="87" t="s">
        <v>575</v>
      </c>
      <c r="C105" s="87"/>
      <c r="D105" s="84"/>
      <c r="E105" s="84">
        <v>2207</v>
      </c>
      <c r="F105" s="80"/>
      <c r="G105" s="84">
        <v>2209</v>
      </c>
      <c r="H105" s="84"/>
      <c r="I105" s="4">
        <f t="shared" si="12"/>
        <v>2</v>
      </c>
      <c r="J105" s="12"/>
      <c r="K105" s="12">
        <f t="shared" si="13"/>
        <v>5.72</v>
      </c>
      <c r="L105" s="85">
        <f t="shared" si="14"/>
        <v>5.72</v>
      </c>
      <c r="M105" s="294"/>
    </row>
    <row r="106" spans="1:14" ht="18.75" customHeight="1">
      <c r="A106" s="86" t="s">
        <v>49</v>
      </c>
      <c r="B106" s="87" t="s">
        <v>576</v>
      </c>
      <c r="C106" s="87"/>
      <c r="D106" s="84"/>
      <c r="E106" s="84">
        <v>2919</v>
      </c>
      <c r="F106" s="80"/>
      <c r="G106" s="84">
        <v>2919</v>
      </c>
      <c r="H106" s="84"/>
      <c r="I106" s="4">
        <v>36</v>
      </c>
      <c r="J106" s="12"/>
      <c r="K106" s="12">
        <f t="shared" si="13"/>
        <v>102.96</v>
      </c>
      <c r="L106" s="85">
        <f t="shared" si="14"/>
        <v>102.96</v>
      </c>
      <c r="M106" s="294"/>
      <c r="N106" s="177"/>
    </row>
    <row r="107" spans="1:13" ht="18.75" customHeight="1">
      <c r="A107" s="86" t="s">
        <v>50</v>
      </c>
      <c r="B107" s="87" t="s">
        <v>577</v>
      </c>
      <c r="C107" s="87"/>
      <c r="D107" s="84"/>
      <c r="E107" s="84">
        <v>4344</v>
      </c>
      <c r="F107" s="80"/>
      <c r="G107" s="84">
        <v>4344</v>
      </c>
      <c r="H107" s="84"/>
      <c r="I107" s="4">
        <f t="shared" si="12"/>
        <v>0</v>
      </c>
      <c r="J107" s="12"/>
      <c r="K107" s="12">
        <f t="shared" si="13"/>
        <v>0</v>
      </c>
      <c r="L107" s="85">
        <f t="shared" si="14"/>
        <v>0</v>
      </c>
      <c r="M107" s="294"/>
    </row>
    <row r="108" spans="1:13" ht="18.75" customHeight="1">
      <c r="A108" s="86" t="s">
        <v>51</v>
      </c>
      <c r="B108" s="87" t="s">
        <v>578</v>
      </c>
      <c r="C108" s="87"/>
      <c r="D108" s="84"/>
      <c r="E108" s="84">
        <v>5230</v>
      </c>
      <c r="F108" s="80"/>
      <c r="G108" s="84">
        <v>5277</v>
      </c>
      <c r="H108" s="84"/>
      <c r="I108" s="4">
        <f t="shared" si="12"/>
        <v>47</v>
      </c>
      <c r="J108" s="12"/>
      <c r="K108" s="12">
        <f t="shared" si="13"/>
        <v>134.42</v>
      </c>
      <c r="L108" s="85">
        <f t="shared" si="14"/>
        <v>134.42</v>
      </c>
      <c r="M108" s="294"/>
    </row>
    <row r="109" spans="1:13" ht="18.75" customHeight="1">
      <c r="A109" s="86" t="s">
        <v>52</v>
      </c>
      <c r="B109" s="87" t="s">
        <v>579</v>
      </c>
      <c r="C109" s="87"/>
      <c r="D109" s="84"/>
      <c r="E109" s="84">
        <v>36</v>
      </c>
      <c r="F109" s="80"/>
      <c r="G109" s="84">
        <v>54</v>
      </c>
      <c r="H109" s="84"/>
      <c r="I109" s="4">
        <f t="shared" si="12"/>
        <v>18</v>
      </c>
      <c r="J109" s="12"/>
      <c r="K109" s="12">
        <f t="shared" si="13"/>
        <v>51.48</v>
      </c>
      <c r="L109" s="85">
        <f t="shared" si="14"/>
        <v>51.48</v>
      </c>
      <c r="M109" s="294"/>
    </row>
    <row r="110" spans="1:13" ht="18.75" customHeight="1">
      <c r="A110" s="86" t="s">
        <v>53</v>
      </c>
      <c r="B110" s="87" t="s">
        <v>580</v>
      </c>
      <c r="C110" s="87"/>
      <c r="D110" s="84"/>
      <c r="E110" s="84">
        <v>3201</v>
      </c>
      <c r="F110" s="80"/>
      <c r="G110" s="84">
        <v>3201</v>
      </c>
      <c r="H110" s="84"/>
      <c r="I110" s="4">
        <f t="shared" si="12"/>
        <v>0</v>
      </c>
      <c r="J110" s="12"/>
      <c r="K110" s="12">
        <f t="shared" si="13"/>
        <v>0</v>
      </c>
      <c r="L110" s="85">
        <f t="shared" si="14"/>
        <v>0</v>
      </c>
      <c r="M110" s="294"/>
    </row>
    <row r="111" spans="1:13" ht="18.75" customHeight="1">
      <c r="A111" s="86" t="s">
        <v>54</v>
      </c>
      <c r="B111" s="87" t="s">
        <v>581</v>
      </c>
      <c r="C111" s="87"/>
      <c r="D111" s="84"/>
      <c r="E111" s="84">
        <v>3079</v>
      </c>
      <c r="F111" s="80"/>
      <c r="G111" s="84">
        <v>3124</v>
      </c>
      <c r="H111" s="84"/>
      <c r="I111" s="4">
        <f t="shared" si="12"/>
        <v>45</v>
      </c>
      <c r="J111" s="12"/>
      <c r="K111" s="12">
        <f t="shared" si="13"/>
        <v>128.7</v>
      </c>
      <c r="L111" s="85">
        <f t="shared" si="14"/>
        <v>128.7</v>
      </c>
      <c r="M111" s="294"/>
    </row>
    <row r="112" spans="1:13" ht="18.75" customHeight="1">
      <c r="A112" s="86" t="s">
        <v>55</v>
      </c>
      <c r="B112" s="87" t="s">
        <v>582</v>
      </c>
      <c r="C112" s="87"/>
      <c r="D112" s="84"/>
      <c r="E112" s="84">
        <v>4217</v>
      </c>
      <c r="F112" s="80"/>
      <c r="G112" s="84">
        <v>4231</v>
      </c>
      <c r="H112" s="84"/>
      <c r="I112" s="4">
        <f t="shared" si="12"/>
        <v>14</v>
      </c>
      <c r="J112" s="12"/>
      <c r="K112" s="12">
        <f t="shared" si="13"/>
        <v>40.04</v>
      </c>
      <c r="L112" s="85">
        <f t="shared" si="14"/>
        <v>40.04</v>
      </c>
      <c r="M112" s="294"/>
    </row>
    <row r="113" spans="1:13" ht="18.75" customHeight="1">
      <c r="A113" s="86" t="s">
        <v>56</v>
      </c>
      <c r="B113" s="87" t="s">
        <v>583</v>
      </c>
      <c r="C113" s="87"/>
      <c r="D113" s="84"/>
      <c r="E113" s="84">
        <v>4339</v>
      </c>
      <c r="F113" s="80"/>
      <c r="G113" s="84">
        <v>4340</v>
      </c>
      <c r="H113" s="84"/>
      <c r="I113" s="4">
        <f t="shared" si="12"/>
        <v>1</v>
      </c>
      <c r="J113" s="12"/>
      <c r="K113" s="12">
        <f t="shared" si="13"/>
        <v>2.86</v>
      </c>
      <c r="L113" s="85">
        <f t="shared" si="14"/>
        <v>2.86</v>
      </c>
      <c r="M113" s="294"/>
    </row>
    <row r="114" spans="1:13" ht="18.75" customHeight="1">
      <c r="A114" s="86" t="s">
        <v>57</v>
      </c>
      <c r="B114" s="87" t="s">
        <v>584</v>
      </c>
      <c r="C114" s="87"/>
      <c r="D114" s="84"/>
      <c r="E114" s="84">
        <v>3014</v>
      </c>
      <c r="F114" s="80"/>
      <c r="G114" s="84">
        <v>3033</v>
      </c>
      <c r="H114" s="84"/>
      <c r="I114" s="4">
        <f t="shared" si="12"/>
        <v>19</v>
      </c>
      <c r="J114" s="12"/>
      <c r="K114" s="12">
        <f t="shared" si="13"/>
        <v>54.339999999999996</v>
      </c>
      <c r="L114" s="85">
        <f t="shared" si="14"/>
        <v>54.339999999999996</v>
      </c>
      <c r="M114" s="294"/>
    </row>
    <row r="115" spans="1:13" ht="18.75" customHeight="1">
      <c r="A115" s="86" t="s">
        <v>58</v>
      </c>
      <c r="B115" s="87" t="s">
        <v>585</v>
      </c>
      <c r="C115" s="87"/>
      <c r="D115" s="84"/>
      <c r="E115" s="84">
        <v>2974</v>
      </c>
      <c r="F115" s="80"/>
      <c r="G115" s="84">
        <v>3000</v>
      </c>
      <c r="H115" s="84"/>
      <c r="I115" s="4">
        <f t="shared" si="12"/>
        <v>26</v>
      </c>
      <c r="J115" s="12"/>
      <c r="K115" s="12">
        <f t="shared" si="13"/>
        <v>74.36</v>
      </c>
      <c r="L115" s="85">
        <f t="shared" si="14"/>
        <v>74.36</v>
      </c>
      <c r="M115" s="294"/>
    </row>
    <row r="116" spans="1:13" ht="18.75" customHeight="1">
      <c r="A116" s="86" t="s">
        <v>59</v>
      </c>
      <c r="B116" s="87" t="s">
        <v>586</v>
      </c>
      <c r="C116" s="87"/>
      <c r="D116" s="84"/>
      <c r="E116" s="84">
        <v>2938</v>
      </c>
      <c r="F116" s="80"/>
      <c r="G116" s="84">
        <v>2984</v>
      </c>
      <c r="H116" s="84"/>
      <c r="I116" s="4">
        <f t="shared" si="12"/>
        <v>46</v>
      </c>
      <c r="J116" s="12"/>
      <c r="K116" s="12">
        <f t="shared" si="13"/>
        <v>131.56</v>
      </c>
      <c r="L116" s="85">
        <f t="shared" si="14"/>
        <v>131.56</v>
      </c>
      <c r="M116" s="294"/>
    </row>
    <row r="117" spans="1:13" ht="18.75" customHeight="1">
      <c r="A117" s="285" t="s">
        <v>499</v>
      </c>
      <c r="B117" s="285"/>
      <c r="C117" s="84"/>
      <c r="D117" s="84"/>
      <c r="E117" s="84"/>
      <c r="F117" s="84"/>
      <c r="G117" s="84"/>
      <c r="H117" s="84"/>
      <c r="I117" s="84"/>
      <c r="J117" s="85"/>
      <c r="K117" s="85"/>
      <c r="L117" s="85"/>
      <c r="M117" s="258"/>
    </row>
    <row r="118" spans="1:13" ht="25.5">
      <c r="A118" s="271" t="s">
        <v>546</v>
      </c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59"/>
    </row>
    <row r="119" spans="1:13" ht="19.5" customHeight="1">
      <c r="A119" s="259" t="s">
        <v>487</v>
      </c>
      <c r="B119" s="259"/>
      <c r="F119" s="273" t="s">
        <v>1462</v>
      </c>
      <c r="G119" s="273"/>
      <c r="H119" s="273"/>
      <c r="I119" s="273"/>
      <c r="K119" s="284"/>
      <c r="L119" s="284"/>
      <c r="M119" s="284"/>
    </row>
    <row r="120" spans="1:13" ht="19.5" customHeight="1">
      <c r="A120" s="262" t="s">
        <v>532</v>
      </c>
      <c r="B120" s="285" t="s">
        <v>489</v>
      </c>
      <c r="C120" s="293" t="s">
        <v>490</v>
      </c>
      <c r="D120" s="285" t="s">
        <v>491</v>
      </c>
      <c r="E120" s="285"/>
      <c r="F120" s="285" t="s">
        <v>232</v>
      </c>
      <c r="G120" s="285"/>
      <c r="H120" s="285" t="s">
        <v>492</v>
      </c>
      <c r="I120" s="285"/>
      <c r="J120" s="292" t="s">
        <v>493</v>
      </c>
      <c r="K120" s="292"/>
      <c r="L120" s="292"/>
      <c r="M120" s="285" t="s">
        <v>494</v>
      </c>
    </row>
    <row r="121" spans="1:13" ht="19.5" customHeight="1">
      <c r="A121" s="262"/>
      <c r="B121" s="285"/>
      <c r="C121" s="258"/>
      <c r="D121" s="84" t="s">
        <v>495</v>
      </c>
      <c r="E121" s="84" t="s">
        <v>496</v>
      </c>
      <c r="F121" s="84" t="s">
        <v>495</v>
      </c>
      <c r="G121" s="84" t="s">
        <v>496</v>
      </c>
      <c r="H121" s="84" t="s">
        <v>495</v>
      </c>
      <c r="I121" s="84" t="s">
        <v>496</v>
      </c>
      <c r="J121" s="85" t="s">
        <v>497</v>
      </c>
      <c r="K121" s="85" t="s">
        <v>498</v>
      </c>
      <c r="L121" s="85" t="s">
        <v>499</v>
      </c>
      <c r="M121" s="285"/>
    </row>
    <row r="122" spans="1:13" ht="17.25" customHeight="1">
      <c r="A122" s="86" t="s">
        <v>587</v>
      </c>
      <c r="B122" s="87" t="s">
        <v>588</v>
      </c>
      <c r="C122" s="87"/>
      <c r="D122" s="84"/>
      <c r="E122" s="84">
        <v>39</v>
      </c>
      <c r="F122" s="84"/>
      <c r="G122" s="84">
        <v>67</v>
      </c>
      <c r="H122" s="84"/>
      <c r="I122" s="4">
        <f>G122-E122</f>
        <v>28</v>
      </c>
      <c r="J122" s="12"/>
      <c r="K122" s="12">
        <f>I122*2.86</f>
        <v>80.08</v>
      </c>
      <c r="L122" s="12">
        <f>K122+J122</f>
        <v>80.08</v>
      </c>
      <c r="M122" s="286" t="s">
        <v>1463</v>
      </c>
    </row>
    <row r="123" spans="1:13" s="18" customFormat="1" ht="17.25" customHeight="1">
      <c r="A123" s="68" t="s">
        <v>589</v>
      </c>
      <c r="B123" s="92" t="s">
        <v>590</v>
      </c>
      <c r="C123" s="92"/>
      <c r="D123" s="67"/>
      <c r="E123" s="16">
        <v>7</v>
      </c>
      <c r="F123" s="67"/>
      <c r="G123" s="16">
        <v>23</v>
      </c>
      <c r="H123" s="67"/>
      <c r="I123" s="4">
        <f aca="true" t="shared" si="15" ref="I123:I142">G123-E123</f>
        <v>16</v>
      </c>
      <c r="J123" s="12"/>
      <c r="K123" s="12">
        <f>I123*2.86</f>
        <v>45.76</v>
      </c>
      <c r="L123" s="12">
        <f>K123+J123</f>
        <v>45.76</v>
      </c>
      <c r="M123" s="286"/>
    </row>
    <row r="124" spans="1:13" s="106" customFormat="1" ht="17.25" customHeight="1">
      <c r="A124" s="32" t="s">
        <v>120</v>
      </c>
      <c r="B124" s="14" t="s">
        <v>591</v>
      </c>
      <c r="C124" s="14"/>
      <c r="D124" s="16"/>
      <c r="E124" s="113">
        <v>1930</v>
      </c>
      <c r="F124" s="16"/>
      <c r="G124" s="113">
        <v>1992</v>
      </c>
      <c r="H124" s="16"/>
      <c r="I124" s="4">
        <f t="shared" si="15"/>
        <v>62</v>
      </c>
      <c r="J124" s="97"/>
      <c r="K124" s="12">
        <f>I124*2.86</f>
        <v>177.32</v>
      </c>
      <c r="L124" s="12">
        <f>K124+J124</f>
        <v>177.32</v>
      </c>
      <c r="M124" s="286"/>
    </row>
    <row r="125" spans="1:13" s="18" customFormat="1" ht="17.25" customHeight="1">
      <c r="A125" s="111" t="s">
        <v>121</v>
      </c>
      <c r="B125" s="112" t="s">
        <v>592</v>
      </c>
      <c r="C125" s="112"/>
      <c r="D125" s="113"/>
      <c r="E125" s="16">
        <v>1243</v>
      </c>
      <c r="F125" s="113"/>
      <c r="G125" s="16">
        <v>1309</v>
      </c>
      <c r="H125" s="113"/>
      <c r="I125" s="4">
        <f t="shared" si="15"/>
        <v>66</v>
      </c>
      <c r="J125" s="12"/>
      <c r="K125" s="12">
        <f>I125*2.86</f>
        <v>188.76</v>
      </c>
      <c r="L125" s="12">
        <f>K125+J125</f>
        <v>188.76</v>
      </c>
      <c r="M125" s="286"/>
    </row>
    <row r="126" spans="1:13" ht="17.25" customHeight="1">
      <c r="A126" s="86" t="s">
        <v>122</v>
      </c>
      <c r="B126" s="293" t="s">
        <v>593</v>
      </c>
      <c r="C126" s="87" t="s">
        <v>594</v>
      </c>
      <c r="D126" s="84"/>
      <c r="E126" s="84">
        <v>1684</v>
      </c>
      <c r="F126" s="84"/>
      <c r="G126" s="84">
        <v>1759</v>
      </c>
      <c r="H126" s="84"/>
      <c r="I126" s="4">
        <f t="shared" si="15"/>
        <v>75</v>
      </c>
      <c r="J126" s="12"/>
      <c r="K126" s="281">
        <f>75*2.86</f>
        <v>214.5</v>
      </c>
      <c r="L126" s="287">
        <f>K126</f>
        <v>214.5</v>
      </c>
      <c r="M126" s="286"/>
    </row>
    <row r="127" spans="1:13" ht="17.25" customHeight="1">
      <c r="A127" s="86" t="s">
        <v>123</v>
      </c>
      <c r="B127" s="258"/>
      <c r="C127" s="87" t="s">
        <v>17</v>
      </c>
      <c r="D127" s="84"/>
      <c r="E127" s="84">
        <v>147</v>
      </c>
      <c r="F127" s="84"/>
      <c r="G127" s="84">
        <v>147</v>
      </c>
      <c r="H127" s="84"/>
      <c r="I127" s="4">
        <f t="shared" si="15"/>
        <v>0</v>
      </c>
      <c r="J127" s="12"/>
      <c r="K127" s="283"/>
      <c r="L127" s="289"/>
      <c r="M127" s="286"/>
    </row>
    <row r="128" spans="1:13" ht="17.25" customHeight="1">
      <c r="A128" s="86" t="s">
        <v>124</v>
      </c>
      <c r="B128" s="293" t="s">
        <v>595</v>
      </c>
      <c r="C128" s="87" t="s">
        <v>594</v>
      </c>
      <c r="D128" s="84"/>
      <c r="E128" s="84">
        <v>1205</v>
      </c>
      <c r="F128" s="84"/>
      <c r="G128" s="84">
        <v>1224</v>
      </c>
      <c r="H128" s="84"/>
      <c r="I128" s="4">
        <f t="shared" si="15"/>
        <v>19</v>
      </c>
      <c r="J128" s="12"/>
      <c r="K128" s="281">
        <f>40*2.86</f>
        <v>114.39999999999999</v>
      </c>
      <c r="L128" s="287">
        <f>K128</f>
        <v>114.39999999999999</v>
      </c>
      <c r="M128" s="286"/>
    </row>
    <row r="129" spans="1:13" ht="17.25" customHeight="1">
      <c r="A129" s="86" t="s">
        <v>125</v>
      </c>
      <c r="B129" s="258"/>
      <c r="C129" s="87" t="s">
        <v>17</v>
      </c>
      <c r="D129" s="84"/>
      <c r="E129" s="84">
        <v>268</v>
      </c>
      <c r="F129" s="84"/>
      <c r="G129" s="84">
        <v>289</v>
      </c>
      <c r="H129" s="84"/>
      <c r="I129" s="4">
        <f t="shared" si="15"/>
        <v>21</v>
      </c>
      <c r="J129" s="12"/>
      <c r="K129" s="283"/>
      <c r="L129" s="289"/>
      <c r="M129" s="286"/>
    </row>
    <row r="130" spans="1:13" ht="17.25" customHeight="1">
      <c r="A130" s="260" t="s">
        <v>126</v>
      </c>
      <c r="B130" s="293" t="s">
        <v>596</v>
      </c>
      <c r="C130" s="87" t="s">
        <v>525</v>
      </c>
      <c r="D130" s="84"/>
      <c r="E130" s="84">
        <v>68</v>
      </c>
      <c r="F130" s="84"/>
      <c r="G130" s="84">
        <v>73</v>
      </c>
      <c r="H130" s="84"/>
      <c r="I130" s="4">
        <f t="shared" si="15"/>
        <v>5</v>
      </c>
      <c r="J130" s="12"/>
      <c r="K130" s="281">
        <f>13*2.86</f>
        <v>37.18</v>
      </c>
      <c r="L130" s="287">
        <f>K130</f>
        <v>37.18</v>
      </c>
      <c r="M130" s="286"/>
    </row>
    <row r="131" spans="1:13" ht="17.25" customHeight="1">
      <c r="A131" s="249"/>
      <c r="B131" s="294"/>
      <c r="C131" s="87" t="s">
        <v>41</v>
      </c>
      <c r="D131" s="84"/>
      <c r="E131" s="84">
        <v>34</v>
      </c>
      <c r="F131" s="84"/>
      <c r="G131" s="84">
        <v>38</v>
      </c>
      <c r="H131" s="84"/>
      <c r="I131" s="4">
        <f t="shared" si="15"/>
        <v>4</v>
      </c>
      <c r="J131" s="12"/>
      <c r="K131" s="282"/>
      <c r="L131" s="288"/>
      <c r="M131" s="286"/>
    </row>
    <row r="132" spans="1:13" ht="17.25" customHeight="1">
      <c r="A132" s="249"/>
      <c r="B132" s="294"/>
      <c r="C132" s="87" t="s">
        <v>16</v>
      </c>
      <c r="D132" s="84"/>
      <c r="E132" s="84">
        <v>178</v>
      </c>
      <c r="F132" s="84"/>
      <c r="G132" s="84">
        <v>182</v>
      </c>
      <c r="H132" s="84"/>
      <c r="I132" s="4">
        <f t="shared" si="15"/>
        <v>4</v>
      </c>
      <c r="J132" s="12"/>
      <c r="K132" s="283"/>
      <c r="L132" s="288"/>
      <c r="M132" s="286"/>
    </row>
    <row r="133" spans="1:13" ht="17.25" customHeight="1">
      <c r="A133" s="86" t="s">
        <v>127</v>
      </c>
      <c r="B133" s="87" t="s">
        <v>597</v>
      </c>
      <c r="C133" s="87"/>
      <c r="D133" s="84"/>
      <c r="E133" s="84">
        <v>497</v>
      </c>
      <c r="F133" s="84"/>
      <c r="G133" s="84">
        <v>497</v>
      </c>
      <c r="H133" s="84"/>
      <c r="I133" s="4">
        <f t="shared" si="15"/>
        <v>0</v>
      </c>
      <c r="J133" s="12"/>
      <c r="K133" s="12">
        <f>I133*2.86</f>
        <v>0</v>
      </c>
      <c r="L133" s="85">
        <f>K133+J133</f>
        <v>0</v>
      </c>
      <c r="M133" s="286"/>
    </row>
    <row r="134" spans="1:13" ht="17.25" customHeight="1">
      <c r="A134" s="86" t="s">
        <v>598</v>
      </c>
      <c r="B134" s="87" t="s">
        <v>599</v>
      </c>
      <c r="C134" s="87"/>
      <c r="D134" s="84"/>
      <c r="E134" s="84">
        <v>91</v>
      </c>
      <c r="F134" s="84"/>
      <c r="G134" s="84">
        <v>135</v>
      </c>
      <c r="H134" s="84"/>
      <c r="I134" s="4">
        <f t="shared" si="15"/>
        <v>44</v>
      </c>
      <c r="J134" s="12"/>
      <c r="K134" s="12">
        <f>I134*2.86</f>
        <v>125.83999999999999</v>
      </c>
      <c r="L134" s="85">
        <f>K134+J134</f>
        <v>125.83999999999999</v>
      </c>
      <c r="M134" s="286"/>
    </row>
    <row r="135" spans="1:13" ht="17.25" customHeight="1">
      <c r="A135" s="86" t="s">
        <v>432</v>
      </c>
      <c r="B135" s="87" t="s">
        <v>600</v>
      </c>
      <c r="C135" s="87"/>
      <c r="D135" s="87"/>
      <c r="E135" s="84">
        <v>42</v>
      </c>
      <c r="F135" s="87"/>
      <c r="G135" s="84">
        <v>53</v>
      </c>
      <c r="H135" s="84"/>
      <c r="I135" s="4">
        <f t="shared" si="15"/>
        <v>11</v>
      </c>
      <c r="J135" s="12"/>
      <c r="K135" s="12">
        <f>I135*2.86</f>
        <v>31.459999999999997</v>
      </c>
      <c r="L135" s="85">
        <f>K135+J135</f>
        <v>31.459999999999997</v>
      </c>
      <c r="M135" s="286"/>
    </row>
    <row r="136" spans="1:13" ht="17.25" customHeight="1">
      <c r="A136" s="86" t="s">
        <v>433</v>
      </c>
      <c r="B136" s="87" t="s">
        <v>601</v>
      </c>
      <c r="C136" s="87"/>
      <c r="D136" s="87"/>
      <c r="E136" s="84">
        <v>87</v>
      </c>
      <c r="F136" s="87"/>
      <c r="G136" s="84">
        <v>139</v>
      </c>
      <c r="H136" s="84"/>
      <c r="I136" s="4">
        <f t="shared" si="15"/>
        <v>52</v>
      </c>
      <c r="J136" s="12"/>
      <c r="K136" s="12">
        <f>I136*2.86</f>
        <v>148.72</v>
      </c>
      <c r="L136" s="85">
        <f>K136+J136</f>
        <v>148.72</v>
      </c>
      <c r="M136" s="286"/>
    </row>
    <row r="137" spans="1:13" ht="17.25" customHeight="1">
      <c r="A137" s="86" t="s">
        <v>434</v>
      </c>
      <c r="B137" s="293" t="s">
        <v>602</v>
      </c>
      <c r="C137" s="87" t="s">
        <v>594</v>
      </c>
      <c r="D137" s="84"/>
      <c r="E137" s="84">
        <v>1467</v>
      </c>
      <c r="F137" s="84"/>
      <c r="G137" s="84">
        <v>1540</v>
      </c>
      <c r="H137" s="84"/>
      <c r="I137" s="4">
        <f t="shared" si="15"/>
        <v>73</v>
      </c>
      <c r="J137" s="12"/>
      <c r="K137" s="281">
        <f>73*2.86</f>
        <v>208.78</v>
      </c>
      <c r="L137" s="287">
        <f>K137</f>
        <v>208.78</v>
      </c>
      <c r="M137" s="286"/>
    </row>
    <row r="138" spans="1:13" ht="17.25" customHeight="1">
      <c r="A138" s="86" t="s">
        <v>435</v>
      </c>
      <c r="B138" s="258"/>
      <c r="C138" s="87" t="s">
        <v>17</v>
      </c>
      <c r="D138" s="84"/>
      <c r="E138" s="84">
        <v>162</v>
      </c>
      <c r="F138" s="84"/>
      <c r="G138" s="84">
        <v>162</v>
      </c>
      <c r="H138" s="84"/>
      <c r="I138" s="4">
        <f t="shared" si="15"/>
        <v>0</v>
      </c>
      <c r="J138" s="12"/>
      <c r="K138" s="283"/>
      <c r="L138" s="289"/>
      <c r="M138" s="286"/>
    </row>
    <row r="139" spans="1:13" ht="17.25" customHeight="1">
      <c r="A139" s="86" t="s">
        <v>436</v>
      </c>
      <c r="B139" s="87" t="s">
        <v>603</v>
      </c>
      <c r="C139" s="87"/>
      <c r="D139" s="84"/>
      <c r="E139" s="84">
        <v>1596</v>
      </c>
      <c r="F139" s="84"/>
      <c r="G139" s="84">
        <v>1599</v>
      </c>
      <c r="H139" s="84"/>
      <c r="I139" s="4">
        <f t="shared" si="15"/>
        <v>3</v>
      </c>
      <c r="J139" s="12"/>
      <c r="K139" s="12">
        <f>I139*2.86</f>
        <v>8.58</v>
      </c>
      <c r="L139" s="85">
        <f>K139+J139</f>
        <v>8.58</v>
      </c>
      <c r="M139" s="286"/>
    </row>
    <row r="140" spans="1:13" ht="17.25" customHeight="1">
      <c r="A140" s="86" t="s">
        <v>437</v>
      </c>
      <c r="B140" s="293" t="s">
        <v>604</v>
      </c>
      <c r="C140" s="87" t="s">
        <v>594</v>
      </c>
      <c r="D140" s="84"/>
      <c r="E140" s="84">
        <v>64</v>
      </c>
      <c r="F140" s="84"/>
      <c r="G140" s="84">
        <v>110</v>
      </c>
      <c r="H140" s="84"/>
      <c r="I140" s="4">
        <f t="shared" si="15"/>
        <v>46</v>
      </c>
      <c r="J140" s="12"/>
      <c r="K140" s="281">
        <f>58*2.86</f>
        <v>165.88</v>
      </c>
      <c r="L140" s="287">
        <f>K140</f>
        <v>165.88</v>
      </c>
      <c r="M140" s="286"/>
    </row>
    <row r="141" spans="1:13" ht="17.25" customHeight="1">
      <c r="A141" s="86" t="s">
        <v>438</v>
      </c>
      <c r="B141" s="258"/>
      <c r="C141" s="87" t="s">
        <v>17</v>
      </c>
      <c r="D141" s="84"/>
      <c r="E141" s="84">
        <v>13</v>
      </c>
      <c r="F141" s="84"/>
      <c r="G141" s="84">
        <v>25</v>
      </c>
      <c r="H141" s="84"/>
      <c r="I141" s="4">
        <f t="shared" si="15"/>
        <v>12</v>
      </c>
      <c r="J141" s="12"/>
      <c r="K141" s="283"/>
      <c r="L141" s="289"/>
      <c r="M141" s="286"/>
    </row>
    <row r="142" spans="1:13" ht="17.25" customHeight="1">
      <c r="A142" s="86" t="s">
        <v>369</v>
      </c>
      <c r="B142" s="87" t="s">
        <v>605</v>
      </c>
      <c r="C142" s="87"/>
      <c r="D142" s="84"/>
      <c r="E142" s="84">
        <v>2742</v>
      </c>
      <c r="F142" s="84"/>
      <c r="G142" s="84">
        <v>2858</v>
      </c>
      <c r="H142" s="84"/>
      <c r="I142" s="4">
        <f t="shared" si="15"/>
        <v>116</v>
      </c>
      <c r="J142" s="12"/>
      <c r="K142" s="12">
        <f>I142*2.86</f>
        <v>331.76</v>
      </c>
      <c r="L142" s="85">
        <f>K142+J142</f>
        <v>331.76</v>
      </c>
      <c r="M142" s="286"/>
    </row>
    <row r="143" spans="1:13" ht="17.25" customHeight="1">
      <c r="A143" s="285" t="s">
        <v>499</v>
      </c>
      <c r="B143" s="285"/>
      <c r="C143" s="84"/>
      <c r="D143" s="84"/>
      <c r="E143" s="84"/>
      <c r="F143" s="84"/>
      <c r="G143" s="84"/>
      <c r="H143" s="84"/>
      <c r="I143" s="84"/>
      <c r="J143" s="85"/>
      <c r="K143" s="85"/>
      <c r="L143" s="85"/>
      <c r="M143" s="286"/>
    </row>
    <row r="144" spans="1:13" ht="25.5">
      <c r="A144" s="271" t="s">
        <v>546</v>
      </c>
      <c r="B144" s="272"/>
      <c r="C144" s="272"/>
      <c r="D144" s="272"/>
      <c r="E144" s="272"/>
      <c r="F144" s="272"/>
      <c r="G144" s="272"/>
      <c r="H144" s="272"/>
      <c r="I144" s="272"/>
      <c r="J144" s="272"/>
      <c r="K144" s="272"/>
      <c r="L144" s="272"/>
      <c r="M144" s="259"/>
    </row>
    <row r="145" spans="1:13" ht="19.5" customHeight="1">
      <c r="A145" s="259" t="s">
        <v>487</v>
      </c>
      <c r="B145" s="259"/>
      <c r="F145" s="273" t="s">
        <v>1462</v>
      </c>
      <c r="G145" s="273"/>
      <c r="H145" s="273"/>
      <c r="I145" s="273"/>
      <c r="K145" s="284"/>
      <c r="L145" s="284"/>
      <c r="M145" s="284"/>
    </row>
    <row r="146" spans="1:13" ht="19.5" customHeight="1">
      <c r="A146" s="262" t="s">
        <v>532</v>
      </c>
      <c r="B146" s="285" t="s">
        <v>489</v>
      </c>
      <c r="C146" s="293" t="s">
        <v>490</v>
      </c>
      <c r="D146" s="285" t="s">
        <v>491</v>
      </c>
      <c r="E146" s="285"/>
      <c r="F146" s="285" t="s">
        <v>232</v>
      </c>
      <c r="G146" s="285"/>
      <c r="H146" s="285" t="s">
        <v>492</v>
      </c>
      <c r="I146" s="285"/>
      <c r="J146" s="292" t="s">
        <v>493</v>
      </c>
      <c r="K146" s="292"/>
      <c r="L146" s="292"/>
      <c r="M146" s="285" t="s">
        <v>494</v>
      </c>
    </row>
    <row r="147" spans="1:13" ht="19.5" customHeight="1">
      <c r="A147" s="262"/>
      <c r="B147" s="285"/>
      <c r="C147" s="258"/>
      <c r="D147" s="84" t="s">
        <v>495</v>
      </c>
      <c r="E147" s="84" t="s">
        <v>496</v>
      </c>
      <c r="F147" s="84" t="s">
        <v>495</v>
      </c>
      <c r="G147" s="84" t="s">
        <v>496</v>
      </c>
      <c r="H147" s="84" t="s">
        <v>495</v>
      </c>
      <c r="I147" s="84" t="s">
        <v>496</v>
      </c>
      <c r="J147" s="85" t="s">
        <v>497</v>
      </c>
      <c r="K147" s="85" t="s">
        <v>498</v>
      </c>
      <c r="L147" s="85" t="s">
        <v>499</v>
      </c>
      <c r="M147" s="285"/>
    </row>
    <row r="148" spans="1:13" ht="19.5" customHeight="1">
      <c r="A148" s="260" t="s">
        <v>606</v>
      </c>
      <c r="B148" s="293" t="s">
        <v>607</v>
      </c>
      <c r="C148" s="87" t="s">
        <v>525</v>
      </c>
      <c r="D148" s="84"/>
      <c r="E148" s="84">
        <v>798</v>
      </c>
      <c r="F148" s="84"/>
      <c r="G148" s="84">
        <v>798</v>
      </c>
      <c r="H148" s="4"/>
      <c r="I148" s="4">
        <f>G148-E148</f>
        <v>0</v>
      </c>
      <c r="J148" s="12"/>
      <c r="K148" s="281">
        <v>0</v>
      </c>
      <c r="L148" s="287">
        <v>0</v>
      </c>
      <c r="M148" s="251" t="s">
        <v>1463</v>
      </c>
    </row>
    <row r="149" spans="1:13" ht="19.5" customHeight="1">
      <c r="A149" s="261"/>
      <c r="B149" s="294"/>
      <c r="C149" s="87" t="s">
        <v>41</v>
      </c>
      <c r="D149" s="84"/>
      <c r="E149" s="84">
        <v>396</v>
      </c>
      <c r="F149" s="84"/>
      <c r="G149" s="84">
        <v>396</v>
      </c>
      <c r="H149" s="4"/>
      <c r="I149" s="4">
        <f aca="true" t="shared" si="16" ref="I149:I164">G149-E149</f>
        <v>0</v>
      </c>
      <c r="J149" s="12"/>
      <c r="K149" s="282"/>
      <c r="L149" s="288"/>
      <c r="M149" s="286"/>
    </row>
    <row r="150" spans="1:13" ht="19.5" customHeight="1">
      <c r="A150" s="291"/>
      <c r="B150" s="258"/>
      <c r="C150" s="87" t="s">
        <v>16</v>
      </c>
      <c r="D150" s="84"/>
      <c r="E150" s="84">
        <v>366</v>
      </c>
      <c r="F150" s="84"/>
      <c r="G150" s="84">
        <v>366</v>
      </c>
      <c r="H150" s="4"/>
      <c r="I150" s="4">
        <f t="shared" si="16"/>
        <v>0</v>
      </c>
      <c r="J150" s="12"/>
      <c r="K150" s="283"/>
      <c r="L150" s="289"/>
      <c r="M150" s="286"/>
    </row>
    <row r="151" spans="1:13" s="18" customFormat="1" ht="19.5" customHeight="1">
      <c r="A151" s="68" t="s">
        <v>608</v>
      </c>
      <c r="B151" s="92" t="s">
        <v>609</v>
      </c>
      <c r="C151" s="92"/>
      <c r="D151" s="16">
        <v>7120</v>
      </c>
      <c r="E151" s="16">
        <v>6749</v>
      </c>
      <c r="F151" s="16">
        <v>7260</v>
      </c>
      <c r="G151" s="16">
        <v>6768</v>
      </c>
      <c r="H151" s="4">
        <f>F151-D151</f>
        <v>140</v>
      </c>
      <c r="I151" s="4">
        <f t="shared" si="16"/>
        <v>19</v>
      </c>
      <c r="J151" s="12">
        <f>H151*0.589</f>
        <v>82.46</v>
      </c>
      <c r="K151" s="12">
        <f>I151*2.86</f>
        <v>54.339999999999996</v>
      </c>
      <c r="L151" s="24">
        <f>K151+J151</f>
        <v>136.79999999999998</v>
      </c>
      <c r="M151" s="286"/>
    </row>
    <row r="152" spans="1:13" ht="19.5" customHeight="1">
      <c r="A152" s="86" t="s">
        <v>128</v>
      </c>
      <c r="B152" s="87" t="s">
        <v>610</v>
      </c>
      <c r="C152" s="87"/>
      <c r="D152" s="84">
        <v>8454</v>
      </c>
      <c r="E152" s="84">
        <v>9287</v>
      </c>
      <c r="F152" s="84">
        <v>9118</v>
      </c>
      <c r="G152" s="84">
        <v>9335</v>
      </c>
      <c r="H152" s="4">
        <f>F152-D152</f>
        <v>664</v>
      </c>
      <c r="I152" s="4">
        <f t="shared" si="16"/>
        <v>48</v>
      </c>
      <c r="J152" s="12">
        <f>H152*0.589</f>
        <v>391.096</v>
      </c>
      <c r="K152" s="12">
        <f>I152*2.86</f>
        <v>137.28</v>
      </c>
      <c r="L152" s="24">
        <f>K152+J152</f>
        <v>528.376</v>
      </c>
      <c r="M152" s="286"/>
    </row>
    <row r="153" spans="1:13" ht="19.5" customHeight="1">
      <c r="A153" s="86" t="s">
        <v>129</v>
      </c>
      <c r="B153" s="87" t="s">
        <v>611</v>
      </c>
      <c r="C153" s="87"/>
      <c r="D153" s="84">
        <v>4399</v>
      </c>
      <c r="E153" s="84">
        <v>8792</v>
      </c>
      <c r="F153" s="84">
        <v>4399</v>
      </c>
      <c r="G153" s="84">
        <v>8792</v>
      </c>
      <c r="H153" s="4">
        <f>F153-D153</f>
        <v>0</v>
      </c>
      <c r="I153" s="4">
        <f t="shared" si="16"/>
        <v>0</v>
      </c>
      <c r="J153" s="12">
        <f>H153*0.589</f>
        <v>0</v>
      </c>
      <c r="K153" s="12">
        <f>I153*2.86</f>
        <v>0</v>
      </c>
      <c r="L153" s="24">
        <f>K153+J153</f>
        <v>0</v>
      </c>
      <c r="M153" s="286"/>
    </row>
    <row r="154" spans="1:13" ht="19.5" customHeight="1">
      <c r="A154" s="86" t="s">
        <v>130</v>
      </c>
      <c r="B154" s="87" t="s">
        <v>612</v>
      </c>
      <c r="C154" s="87"/>
      <c r="D154" s="84">
        <v>5133</v>
      </c>
      <c r="E154" s="84">
        <v>222</v>
      </c>
      <c r="F154" s="84">
        <v>5435</v>
      </c>
      <c r="G154" s="84">
        <v>234</v>
      </c>
      <c r="H154" s="4">
        <f>F154-D154</f>
        <v>302</v>
      </c>
      <c r="I154" s="4">
        <f t="shared" si="16"/>
        <v>12</v>
      </c>
      <c r="J154" s="12">
        <f>H154*0.589</f>
        <v>177.878</v>
      </c>
      <c r="K154" s="12">
        <f>I154*2.86</f>
        <v>34.32</v>
      </c>
      <c r="L154" s="24">
        <f>K154+J154</f>
        <v>212.19799999999998</v>
      </c>
      <c r="M154" s="286"/>
    </row>
    <row r="155" spans="1:13" ht="19.5" customHeight="1">
      <c r="A155" s="86" t="s">
        <v>131</v>
      </c>
      <c r="B155" s="87" t="s">
        <v>613</v>
      </c>
      <c r="C155" s="87"/>
      <c r="D155" s="84">
        <v>4344</v>
      </c>
      <c r="E155" s="84">
        <v>22</v>
      </c>
      <c r="F155" s="84">
        <v>4567</v>
      </c>
      <c r="G155" s="84">
        <v>27</v>
      </c>
      <c r="H155" s="4">
        <f>F155-D155</f>
        <v>223</v>
      </c>
      <c r="I155" s="4">
        <f t="shared" si="16"/>
        <v>5</v>
      </c>
      <c r="J155" s="12">
        <f>H155*0.589</f>
        <v>131.34699999999998</v>
      </c>
      <c r="K155" s="12">
        <f>I155*2.86</f>
        <v>14.299999999999999</v>
      </c>
      <c r="L155" s="24">
        <f>K155+J155</f>
        <v>145.647</v>
      </c>
      <c r="M155" s="286"/>
    </row>
    <row r="156" spans="1:13" ht="19.5" customHeight="1">
      <c r="A156" s="260" t="s">
        <v>132</v>
      </c>
      <c r="B156" s="293" t="s">
        <v>614</v>
      </c>
      <c r="C156" s="87" t="s">
        <v>41</v>
      </c>
      <c r="D156" s="84"/>
      <c r="E156" s="84">
        <v>1374</v>
      </c>
      <c r="F156" s="84"/>
      <c r="G156" s="84">
        <v>1411</v>
      </c>
      <c r="H156" s="4"/>
      <c r="I156" s="4">
        <f t="shared" si="16"/>
        <v>37</v>
      </c>
      <c r="J156" s="12"/>
      <c r="K156" s="281">
        <f>61*2.86</f>
        <v>174.45999999999998</v>
      </c>
      <c r="L156" s="287">
        <f>K156</f>
        <v>174.45999999999998</v>
      </c>
      <c r="M156" s="286"/>
    </row>
    <row r="157" spans="1:13" ht="19.5" customHeight="1">
      <c r="A157" s="249"/>
      <c r="B157" s="294"/>
      <c r="C157" s="87" t="s">
        <v>18</v>
      </c>
      <c r="D157" s="84"/>
      <c r="E157" s="84">
        <v>674</v>
      </c>
      <c r="F157" s="84"/>
      <c r="G157" s="84">
        <v>698</v>
      </c>
      <c r="H157" s="4"/>
      <c r="I157" s="4">
        <f t="shared" si="16"/>
        <v>24</v>
      </c>
      <c r="J157" s="12"/>
      <c r="K157" s="282"/>
      <c r="L157" s="288"/>
      <c r="M157" s="286"/>
    </row>
    <row r="158" spans="1:13" ht="19.5" customHeight="1">
      <c r="A158" s="250"/>
      <c r="B158" s="258"/>
      <c r="C158" s="87" t="s">
        <v>16</v>
      </c>
      <c r="D158" s="84"/>
      <c r="E158" s="84">
        <v>68</v>
      </c>
      <c r="F158" s="84"/>
      <c r="G158" s="84">
        <v>68</v>
      </c>
      <c r="H158" s="4"/>
      <c r="I158" s="4">
        <f t="shared" si="16"/>
        <v>0</v>
      </c>
      <c r="J158" s="12"/>
      <c r="K158" s="283"/>
      <c r="L158" s="289"/>
      <c r="M158" s="286"/>
    </row>
    <row r="159" spans="1:13" ht="19.5" customHeight="1">
      <c r="A159" s="260" t="s">
        <v>133</v>
      </c>
      <c r="B159" s="293" t="s">
        <v>615</v>
      </c>
      <c r="C159" s="87" t="s">
        <v>525</v>
      </c>
      <c r="D159" s="84"/>
      <c r="E159" s="84">
        <v>116</v>
      </c>
      <c r="F159" s="84"/>
      <c r="G159" s="84">
        <v>121</v>
      </c>
      <c r="H159" s="4"/>
      <c r="I159" s="4">
        <f t="shared" si="16"/>
        <v>5</v>
      </c>
      <c r="J159" s="12"/>
      <c r="K159" s="281">
        <f>8*2.86</f>
        <v>22.88</v>
      </c>
      <c r="L159" s="287">
        <f>K159</f>
        <v>22.88</v>
      </c>
      <c r="M159" s="286"/>
    </row>
    <row r="160" spans="1:13" ht="19.5" customHeight="1">
      <c r="A160" s="249"/>
      <c r="B160" s="294"/>
      <c r="C160" s="87" t="s">
        <v>18</v>
      </c>
      <c r="D160" s="84"/>
      <c r="E160" s="84">
        <v>210</v>
      </c>
      <c r="F160" s="84"/>
      <c r="G160" s="84">
        <v>213</v>
      </c>
      <c r="H160" s="4"/>
      <c r="I160" s="4">
        <f t="shared" si="16"/>
        <v>3</v>
      </c>
      <c r="J160" s="12"/>
      <c r="K160" s="282"/>
      <c r="L160" s="288"/>
      <c r="M160" s="286"/>
    </row>
    <row r="161" spans="1:13" ht="19.5" customHeight="1">
      <c r="A161" s="250"/>
      <c r="B161" s="258"/>
      <c r="C161" s="87" t="s">
        <v>16</v>
      </c>
      <c r="D161" s="84"/>
      <c r="E161" s="84">
        <v>14</v>
      </c>
      <c r="F161" s="84"/>
      <c r="G161" s="84">
        <v>14</v>
      </c>
      <c r="H161" s="4"/>
      <c r="I161" s="4">
        <f t="shared" si="16"/>
        <v>0</v>
      </c>
      <c r="J161" s="12"/>
      <c r="K161" s="283"/>
      <c r="L161" s="289"/>
      <c r="M161" s="286"/>
    </row>
    <row r="162" spans="1:13" ht="19.5" customHeight="1">
      <c r="A162" s="260" t="s">
        <v>134</v>
      </c>
      <c r="B162" s="293" t="s">
        <v>616</v>
      </c>
      <c r="C162" s="87" t="s">
        <v>41</v>
      </c>
      <c r="D162" s="84"/>
      <c r="E162" s="84">
        <v>703</v>
      </c>
      <c r="F162" s="84"/>
      <c r="G162" s="84">
        <v>748</v>
      </c>
      <c r="H162" s="4"/>
      <c r="I162" s="4">
        <f t="shared" si="16"/>
        <v>45</v>
      </c>
      <c r="J162" s="12"/>
      <c r="K162" s="281">
        <f>76*2.86</f>
        <v>217.35999999999999</v>
      </c>
      <c r="L162" s="287">
        <f>K162</f>
        <v>217.35999999999999</v>
      </c>
      <c r="M162" s="286"/>
    </row>
    <row r="163" spans="1:13" ht="19.5" customHeight="1">
      <c r="A163" s="249"/>
      <c r="B163" s="294"/>
      <c r="C163" s="87" t="s">
        <v>18</v>
      </c>
      <c r="D163" s="84"/>
      <c r="E163" s="84">
        <v>253</v>
      </c>
      <c r="F163" s="84"/>
      <c r="G163" s="84">
        <v>284</v>
      </c>
      <c r="H163" s="4"/>
      <c r="I163" s="4">
        <f t="shared" si="16"/>
        <v>31</v>
      </c>
      <c r="J163" s="12"/>
      <c r="K163" s="282"/>
      <c r="L163" s="288"/>
      <c r="M163" s="286"/>
    </row>
    <row r="164" spans="1:13" ht="19.5" customHeight="1">
      <c r="A164" s="250"/>
      <c r="B164" s="258"/>
      <c r="C164" s="87" t="s">
        <v>16</v>
      </c>
      <c r="D164" s="84"/>
      <c r="E164" s="84">
        <v>360</v>
      </c>
      <c r="F164" s="84"/>
      <c r="G164" s="84">
        <v>360</v>
      </c>
      <c r="H164" s="4"/>
      <c r="I164" s="4">
        <f t="shared" si="16"/>
        <v>0</v>
      </c>
      <c r="J164" s="12"/>
      <c r="K164" s="283"/>
      <c r="L164" s="289"/>
      <c r="M164" s="286"/>
    </row>
    <row r="165" spans="1:13" ht="19.5" customHeight="1">
      <c r="A165" s="285" t="s">
        <v>499</v>
      </c>
      <c r="B165" s="285"/>
      <c r="C165" s="84"/>
      <c r="D165" s="84"/>
      <c r="E165" s="84"/>
      <c r="F165" s="84"/>
      <c r="G165" s="84"/>
      <c r="H165" s="84"/>
      <c r="I165" s="84"/>
      <c r="J165" s="85"/>
      <c r="K165" s="85"/>
      <c r="L165" s="85"/>
      <c r="M165" s="286"/>
    </row>
    <row r="166" spans="1:13" ht="25.5">
      <c r="A166" s="271" t="s">
        <v>546</v>
      </c>
      <c r="B166" s="272"/>
      <c r="C166" s="272"/>
      <c r="D166" s="272"/>
      <c r="E166" s="272"/>
      <c r="F166" s="272"/>
      <c r="G166" s="272"/>
      <c r="H166" s="272"/>
      <c r="I166" s="272"/>
      <c r="J166" s="272"/>
      <c r="K166" s="272"/>
      <c r="L166" s="272"/>
      <c r="M166" s="259"/>
    </row>
    <row r="167" spans="1:13" ht="18.75" customHeight="1">
      <c r="A167" s="259" t="s">
        <v>487</v>
      </c>
      <c r="B167" s="259"/>
      <c r="F167" s="273" t="s">
        <v>1462</v>
      </c>
      <c r="G167" s="273"/>
      <c r="H167" s="273"/>
      <c r="I167" s="273"/>
      <c r="K167" s="284"/>
      <c r="L167" s="284"/>
      <c r="M167" s="284"/>
    </row>
    <row r="168" spans="1:13" ht="18.75" customHeight="1">
      <c r="A168" s="262" t="s">
        <v>532</v>
      </c>
      <c r="B168" s="285" t="s">
        <v>489</v>
      </c>
      <c r="C168" s="293" t="s">
        <v>490</v>
      </c>
      <c r="D168" s="285" t="s">
        <v>491</v>
      </c>
      <c r="E168" s="285"/>
      <c r="F168" s="285" t="s">
        <v>232</v>
      </c>
      <c r="G168" s="285"/>
      <c r="H168" s="285" t="s">
        <v>492</v>
      </c>
      <c r="I168" s="285"/>
      <c r="J168" s="292" t="s">
        <v>493</v>
      </c>
      <c r="K168" s="292"/>
      <c r="L168" s="292"/>
      <c r="M168" s="285" t="s">
        <v>494</v>
      </c>
    </row>
    <row r="169" spans="1:13" ht="18.75" customHeight="1">
      <c r="A169" s="262"/>
      <c r="B169" s="285"/>
      <c r="C169" s="258"/>
      <c r="D169" s="84" t="s">
        <v>495</v>
      </c>
      <c r="E169" s="84" t="s">
        <v>496</v>
      </c>
      <c r="F169" s="84" t="s">
        <v>495</v>
      </c>
      <c r="G169" s="84" t="s">
        <v>496</v>
      </c>
      <c r="H169" s="84" t="s">
        <v>495</v>
      </c>
      <c r="I169" s="84" t="s">
        <v>496</v>
      </c>
      <c r="J169" s="85" t="s">
        <v>497</v>
      </c>
      <c r="K169" s="85" t="s">
        <v>498</v>
      </c>
      <c r="L169" s="85" t="s">
        <v>499</v>
      </c>
      <c r="M169" s="285"/>
    </row>
    <row r="170" spans="1:13" ht="21" customHeight="1">
      <c r="A170" s="260" t="s">
        <v>617</v>
      </c>
      <c r="B170" s="293" t="s">
        <v>618</v>
      </c>
      <c r="C170" s="87" t="s">
        <v>525</v>
      </c>
      <c r="D170" s="84"/>
      <c r="E170" s="84">
        <v>681</v>
      </c>
      <c r="F170" s="84"/>
      <c r="G170" s="84">
        <v>681</v>
      </c>
      <c r="H170" s="4"/>
      <c r="I170" s="4">
        <f>G170-E170</f>
        <v>0</v>
      </c>
      <c r="J170" s="12"/>
      <c r="K170" s="281">
        <v>0</v>
      </c>
      <c r="L170" s="287">
        <v>0</v>
      </c>
      <c r="M170" s="286" t="s">
        <v>1463</v>
      </c>
    </row>
    <row r="171" spans="1:13" ht="18.75" customHeight="1">
      <c r="A171" s="249"/>
      <c r="B171" s="294"/>
      <c r="C171" s="87" t="s">
        <v>18</v>
      </c>
      <c r="D171" s="84" t="s">
        <v>503</v>
      </c>
      <c r="E171" s="84">
        <v>76</v>
      </c>
      <c r="F171" s="84"/>
      <c r="G171" s="84">
        <v>76</v>
      </c>
      <c r="H171" s="4"/>
      <c r="I171" s="4">
        <f aca="true" t="shared" si="17" ref="I171:I189">G171-E171</f>
        <v>0</v>
      </c>
      <c r="J171" s="12"/>
      <c r="K171" s="282"/>
      <c r="L171" s="288"/>
      <c r="M171" s="285"/>
    </row>
    <row r="172" spans="1:13" ht="18.75" customHeight="1">
      <c r="A172" s="250"/>
      <c r="B172" s="258"/>
      <c r="C172" s="87" t="s">
        <v>16</v>
      </c>
      <c r="D172" s="84"/>
      <c r="E172" s="84">
        <v>17</v>
      </c>
      <c r="F172" s="84"/>
      <c r="G172" s="84">
        <v>17</v>
      </c>
      <c r="H172" s="4"/>
      <c r="I172" s="4">
        <f t="shared" si="17"/>
        <v>0</v>
      </c>
      <c r="J172" s="12"/>
      <c r="K172" s="283"/>
      <c r="L172" s="289"/>
      <c r="M172" s="285"/>
    </row>
    <row r="173" spans="1:13" s="18" customFormat="1" ht="18.75" customHeight="1">
      <c r="A173" s="225" t="s">
        <v>619</v>
      </c>
      <c r="B173" s="242" t="s">
        <v>620</v>
      </c>
      <c r="C173" s="92" t="s">
        <v>525</v>
      </c>
      <c r="D173" s="67"/>
      <c r="E173" s="16">
        <v>1677</v>
      </c>
      <c r="F173" s="67"/>
      <c r="G173" s="16">
        <v>1677</v>
      </c>
      <c r="H173" s="4"/>
      <c r="I173" s="4">
        <f t="shared" si="17"/>
        <v>0</v>
      </c>
      <c r="J173" s="12"/>
      <c r="K173" s="281">
        <v>0</v>
      </c>
      <c r="L173" s="287">
        <v>0</v>
      </c>
      <c r="M173" s="285"/>
    </row>
    <row r="174" spans="1:13" s="106" customFormat="1" ht="18.75" customHeight="1">
      <c r="A174" s="226"/>
      <c r="B174" s="245"/>
      <c r="C174" s="14" t="s">
        <v>18</v>
      </c>
      <c r="D174" s="16" t="s">
        <v>503</v>
      </c>
      <c r="E174" s="113">
        <v>0</v>
      </c>
      <c r="F174" s="16"/>
      <c r="G174" s="113">
        <v>0</v>
      </c>
      <c r="H174" s="107"/>
      <c r="I174" s="4">
        <f t="shared" si="17"/>
        <v>0</v>
      </c>
      <c r="J174" s="97"/>
      <c r="K174" s="241"/>
      <c r="L174" s="288"/>
      <c r="M174" s="285"/>
    </row>
    <row r="175" spans="1:13" s="18" customFormat="1" ht="18.75" customHeight="1">
      <c r="A175" s="227"/>
      <c r="B175" s="224"/>
      <c r="C175" s="112" t="s">
        <v>16</v>
      </c>
      <c r="D175" s="113"/>
      <c r="E175" s="16">
        <v>0</v>
      </c>
      <c r="F175" s="113"/>
      <c r="G175" s="16">
        <v>0</v>
      </c>
      <c r="H175" s="4"/>
      <c r="I175" s="4">
        <f t="shared" si="17"/>
        <v>0</v>
      </c>
      <c r="J175" s="12"/>
      <c r="K175" s="283"/>
      <c r="L175" s="289"/>
      <c r="M175" s="285"/>
    </row>
    <row r="176" spans="1:13" s="69" customFormat="1" ht="18.75" customHeight="1">
      <c r="A176" s="260" t="s">
        <v>136</v>
      </c>
      <c r="B176" s="293" t="s">
        <v>621</v>
      </c>
      <c r="C176" s="87" t="s">
        <v>41</v>
      </c>
      <c r="D176" s="84"/>
      <c r="E176" s="67">
        <v>842</v>
      </c>
      <c r="F176" s="84"/>
      <c r="G176" s="67">
        <v>885</v>
      </c>
      <c r="H176" s="4"/>
      <c r="I176" s="4">
        <f t="shared" si="17"/>
        <v>43</v>
      </c>
      <c r="J176" s="56"/>
      <c r="K176" s="281">
        <f>59*2.86</f>
        <v>168.73999999999998</v>
      </c>
      <c r="L176" s="281">
        <f>K176</f>
        <v>168.73999999999998</v>
      </c>
      <c r="M176" s="285"/>
    </row>
    <row r="177" spans="1:13" ht="18.75" customHeight="1">
      <c r="A177" s="249"/>
      <c r="B177" s="294"/>
      <c r="C177" s="87" t="s">
        <v>18</v>
      </c>
      <c r="D177" s="84"/>
      <c r="E177" s="84">
        <v>13</v>
      </c>
      <c r="F177" s="84"/>
      <c r="G177" s="84">
        <v>13</v>
      </c>
      <c r="H177" s="4"/>
      <c r="I177" s="4">
        <f t="shared" si="17"/>
        <v>0</v>
      </c>
      <c r="J177" s="12"/>
      <c r="K177" s="282"/>
      <c r="L177" s="282"/>
      <c r="M177" s="285"/>
    </row>
    <row r="178" spans="1:13" ht="18.75" customHeight="1">
      <c r="A178" s="250"/>
      <c r="B178" s="258"/>
      <c r="C178" s="87" t="s">
        <v>16</v>
      </c>
      <c r="D178" s="84"/>
      <c r="E178" s="84">
        <v>144</v>
      </c>
      <c r="F178" s="84"/>
      <c r="G178" s="84">
        <v>160</v>
      </c>
      <c r="H178" s="4"/>
      <c r="I178" s="4">
        <f t="shared" si="17"/>
        <v>16</v>
      </c>
      <c r="J178" s="12"/>
      <c r="K178" s="283"/>
      <c r="L178" s="283"/>
      <c r="M178" s="285"/>
    </row>
    <row r="179" spans="1:13" ht="18.75" customHeight="1">
      <c r="A179" s="260" t="s">
        <v>137</v>
      </c>
      <c r="B179" s="293" t="s">
        <v>622</v>
      </c>
      <c r="C179" s="87" t="s">
        <v>41</v>
      </c>
      <c r="D179" s="84"/>
      <c r="E179" s="84">
        <v>973</v>
      </c>
      <c r="F179" s="84"/>
      <c r="G179" s="84">
        <v>1014</v>
      </c>
      <c r="H179" s="4"/>
      <c r="I179" s="4">
        <f t="shared" si="17"/>
        <v>41</v>
      </c>
      <c r="J179" s="12"/>
      <c r="K179" s="281">
        <f>61*2.86</f>
        <v>174.45999999999998</v>
      </c>
      <c r="L179" s="281">
        <f>K179</f>
        <v>174.45999999999998</v>
      </c>
      <c r="M179" s="285"/>
    </row>
    <row r="180" spans="1:13" ht="18.75" customHeight="1">
      <c r="A180" s="249"/>
      <c r="B180" s="294"/>
      <c r="C180" s="87" t="s">
        <v>18</v>
      </c>
      <c r="D180" s="84"/>
      <c r="E180" s="84">
        <v>59</v>
      </c>
      <c r="F180" s="84"/>
      <c r="G180" s="84">
        <v>60</v>
      </c>
      <c r="H180" s="4"/>
      <c r="I180" s="4">
        <f t="shared" si="17"/>
        <v>1</v>
      </c>
      <c r="J180" s="12"/>
      <c r="K180" s="282"/>
      <c r="L180" s="282"/>
      <c r="M180" s="285"/>
    </row>
    <row r="181" spans="1:13" ht="18.75" customHeight="1">
      <c r="A181" s="250"/>
      <c r="B181" s="258"/>
      <c r="C181" s="87" t="s">
        <v>16</v>
      </c>
      <c r="D181" s="84"/>
      <c r="E181" s="84">
        <v>14</v>
      </c>
      <c r="F181" s="84"/>
      <c r="G181" s="84">
        <v>33</v>
      </c>
      <c r="H181" s="4"/>
      <c r="I181" s="4">
        <f t="shared" si="17"/>
        <v>19</v>
      </c>
      <c r="J181" s="12"/>
      <c r="K181" s="283"/>
      <c r="L181" s="283"/>
      <c r="M181" s="285"/>
    </row>
    <row r="182" spans="1:13" ht="18.75" customHeight="1">
      <c r="A182" s="260" t="s">
        <v>138</v>
      </c>
      <c r="B182" s="293" t="s">
        <v>623</v>
      </c>
      <c r="C182" s="87" t="s">
        <v>41</v>
      </c>
      <c r="D182" s="84"/>
      <c r="E182" s="84">
        <v>1491</v>
      </c>
      <c r="F182" s="84"/>
      <c r="G182" s="84">
        <v>1510</v>
      </c>
      <c r="H182" s="4"/>
      <c r="I182" s="4">
        <f t="shared" si="17"/>
        <v>19</v>
      </c>
      <c r="J182" s="12"/>
      <c r="K182" s="281">
        <f>22*2.86</f>
        <v>62.919999999999995</v>
      </c>
      <c r="L182" s="281">
        <f>K182</f>
        <v>62.919999999999995</v>
      </c>
      <c r="M182" s="285"/>
    </row>
    <row r="183" spans="1:13" ht="18.75" customHeight="1">
      <c r="A183" s="249"/>
      <c r="B183" s="294"/>
      <c r="C183" s="87" t="s">
        <v>18</v>
      </c>
      <c r="D183" s="84"/>
      <c r="E183" s="84">
        <v>54</v>
      </c>
      <c r="F183" s="84"/>
      <c r="G183" s="84">
        <v>57</v>
      </c>
      <c r="H183" s="4"/>
      <c r="I183" s="4">
        <f t="shared" si="17"/>
        <v>3</v>
      </c>
      <c r="J183" s="12"/>
      <c r="K183" s="282"/>
      <c r="L183" s="282"/>
      <c r="M183" s="285"/>
    </row>
    <row r="184" spans="1:13" ht="18.75" customHeight="1">
      <c r="A184" s="249"/>
      <c r="B184" s="294"/>
      <c r="C184" s="87" t="s">
        <v>16</v>
      </c>
      <c r="D184" s="84"/>
      <c r="E184" s="84">
        <v>5</v>
      </c>
      <c r="F184" s="84"/>
      <c r="G184" s="84">
        <v>5</v>
      </c>
      <c r="H184" s="4"/>
      <c r="I184" s="4">
        <f t="shared" si="17"/>
        <v>0</v>
      </c>
      <c r="J184" s="12"/>
      <c r="K184" s="282"/>
      <c r="L184" s="282"/>
      <c r="M184" s="285"/>
    </row>
    <row r="185" spans="1:13" ht="18.75" customHeight="1">
      <c r="A185" s="291"/>
      <c r="B185" s="258"/>
      <c r="C185" s="87" t="s">
        <v>17</v>
      </c>
      <c r="D185" s="84"/>
      <c r="E185" s="84">
        <v>91</v>
      </c>
      <c r="F185" s="84"/>
      <c r="G185" s="84">
        <v>91</v>
      </c>
      <c r="H185" s="4"/>
      <c r="I185" s="4">
        <f t="shared" si="17"/>
        <v>0</v>
      </c>
      <c r="J185" s="12"/>
      <c r="K185" s="283"/>
      <c r="L185" s="283"/>
      <c r="M185" s="285"/>
    </row>
    <row r="186" spans="1:13" ht="18.75" customHeight="1">
      <c r="A186" s="260" t="s">
        <v>139</v>
      </c>
      <c r="B186" s="293" t="s">
        <v>542</v>
      </c>
      <c r="C186" s="87" t="s">
        <v>41</v>
      </c>
      <c r="D186" s="84"/>
      <c r="E186" s="84">
        <v>365</v>
      </c>
      <c r="F186" s="84"/>
      <c r="G186" s="84">
        <v>373</v>
      </c>
      <c r="H186" s="4"/>
      <c r="I186" s="4">
        <f t="shared" si="17"/>
        <v>8</v>
      </c>
      <c r="J186" s="12"/>
      <c r="K186" s="281">
        <f>13*2.86</f>
        <v>37.18</v>
      </c>
      <c r="L186" s="281">
        <f>K186</f>
        <v>37.18</v>
      </c>
      <c r="M186" s="285"/>
    </row>
    <row r="187" spans="1:13" ht="18.75" customHeight="1">
      <c r="A187" s="249"/>
      <c r="B187" s="294"/>
      <c r="C187" s="87" t="s">
        <v>18</v>
      </c>
      <c r="D187" s="84"/>
      <c r="E187" s="84">
        <v>26</v>
      </c>
      <c r="F187" s="84"/>
      <c r="G187" s="84">
        <v>27</v>
      </c>
      <c r="H187" s="4"/>
      <c r="I187" s="4">
        <f t="shared" si="17"/>
        <v>1</v>
      </c>
      <c r="J187" s="12"/>
      <c r="K187" s="282"/>
      <c r="L187" s="282"/>
      <c r="M187" s="285"/>
    </row>
    <row r="188" spans="1:13" ht="18.75" customHeight="1">
      <c r="A188" s="249"/>
      <c r="B188" s="294"/>
      <c r="C188" s="87" t="s">
        <v>16</v>
      </c>
      <c r="D188" s="84"/>
      <c r="E188" s="84">
        <v>165</v>
      </c>
      <c r="F188" s="84"/>
      <c r="G188" s="84">
        <v>165</v>
      </c>
      <c r="H188" s="4"/>
      <c r="I188" s="4">
        <f t="shared" si="17"/>
        <v>0</v>
      </c>
      <c r="J188" s="12"/>
      <c r="K188" s="282"/>
      <c r="L188" s="282"/>
      <c r="M188" s="285"/>
    </row>
    <row r="189" spans="1:13" ht="18.75" customHeight="1">
      <c r="A189" s="291"/>
      <c r="B189" s="258"/>
      <c r="C189" s="87" t="s">
        <v>17</v>
      </c>
      <c r="D189" s="84"/>
      <c r="E189" s="84">
        <v>31</v>
      </c>
      <c r="F189" s="84"/>
      <c r="G189" s="84">
        <v>35</v>
      </c>
      <c r="H189" s="4"/>
      <c r="I189" s="4">
        <f t="shared" si="17"/>
        <v>4</v>
      </c>
      <c r="J189" s="12"/>
      <c r="K189" s="283"/>
      <c r="L189" s="283"/>
      <c r="M189" s="285"/>
    </row>
    <row r="190" spans="1:13" ht="19.5" customHeight="1">
      <c r="A190" s="285" t="s">
        <v>499</v>
      </c>
      <c r="B190" s="285"/>
      <c r="C190" s="84"/>
      <c r="D190" s="84"/>
      <c r="E190" s="84"/>
      <c r="F190" s="84"/>
      <c r="G190" s="84"/>
      <c r="H190" s="84"/>
      <c r="I190" s="4"/>
      <c r="J190" s="85"/>
      <c r="K190" s="85"/>
      <c r="L190" s="85"/>
      <c r="M190" s="285"/>
    </row>
    <row r="191" spans="1:13" ht="25.5">
      <c r="A191" s="271" t="s">
        <v>546</v>
      </c>
      <c r="B191" s="272"/>
      <c r="C191" s="272"/>
      <c r="D191" s="272"/>
      <c r="E191" s="272"/>
      <c r="F191" s="272"/>
      <c r="G191" s="272"/>
      <c r="H191" s="272"/>
      <c r="I191" s="272"/>
      <c r="J191" s="272"/>
      <c r="K191" s="272"/>
      <c r="L191" s="272"/>
      <c r="M191" s="259"/>
    </row>
    <row r="192" spans="1:13" ht="18" customHeight="1">
      <c r="A192" s="259" t="s">
        <v>487</v>
      </c>
      <c r="B192" s="259"/>
      <c r="F192" s="273" t="s">
        <v>1462</v>
      </c>
      <c r="G192" s="273"/>
      <c r="H192" s="273"/>
      <c r="I192" s="273"/>
      <c r="K192" s="284"/>
      <c r="L192" s="284"/>
      <c r="M192" s="284"/>
    </row>
    <row r="193" spans="1:13" ht="18" customHeight="1">
      <c r="A193" s="262" t="s">
        <v>532</v>
      </c>
      <c r="B193" s="285" t="s">
        <v>489</v>
      </c>
      <c r="C193" s="293" t="s">
        <v>490</v>
      </c>
      <c r="D193" s="285" t="s">
        <v>491</v>
      </c>
      <c r="E193" s="285"/>
      <c r="F193" s="285" t="s">
        <v>232</v>
      </c>
      <c r="G193" s="285"/>
      <c r="H193" s="285" t="s">
        <v>492</v>
      </c>
      <c r="I193" s="285"/>
      <c r="J193" s="292" t="s">
        <v>493</v>
      </c>
      <c r="K193" s="292"/>
      <c r="L193" s="292"/>
      <c r="M193" s="285" t="s">
        <v>494</v>
      </c>
    </row>
    <row r="194" spans="1:13" ht="18" customHeight="1">
      <c r="A194" s="262"/>
      <c r="B194" s="285"/>
      <c r="C194" s="258"/>
      <c r="D194" s="84" t="s">
        <v>495</v>
      </c>
      <c r="E194" s="84" t="s">
        <v>496</v>
      </c>
      <c r="F194" s="84" t="s">
        <v>495</v>
      </c>
      <c r="G194" s="84" t="s">
        <v>496</v>
      </c>
      <c r="H194" s="84" t="s">
        <v>495</v>
      </c>
      <c r="I194" s="84" t="s">
        <v>496</v>
      </c>
      <c r="J194" s="85" t="s">
        <v>497</v>
      </c>
      <c r="K194" s="85" t="s">
        <v>498</v>
      </c>
      <c r="L194" s="85" t="s">
        <v>499</v>
      </c>
      <c r="M194" s="285"/>
    </row>
    <row r="195" spans="1:13" ht="18" customHeight="1">
      <c r="A195" s="260" t="s">
        <v>624</v>
      </c>
      <c r="B195" s="293" t="s">
        <v>625</v>
      </c>
      <c r="C195" s="87" t="s">
        <v>41</v>
      </c>
      <c r="D195" s="84"/>
      <c r="E195" s="84">
        <v>2053</v>
      </c>
      <c r="F195" s="84"/>
      <c r="G195" s="84">
        <v>2126</v>
      </c>
      <c r="H195" s="4"/>
      <c r="I195" s="4">
        <f>G195-E195</f>
        <v>73</v>
      </c>
      <c r="J195" s="12"/>
      <c r="K195" s="281">
        <f>I195*2.86</f>
        <v>208.78</v>
      </c>
      <c r="L195" s="281">
        <f>K195</f>
        <v>208.78</v>
      </c>
      <c r="M195" s="293" t="s">
        <v>1463</v>
      </c>
    </row>
    <row r="196" spans="1:13" ht="18" customHeight="1">
      <c r="A196" s="249"/>
      <c r="B196" s="294"/>
      <c r="C196" s="87" t="s">
        <v>18</v>
      </c>
      <c r="D196" s="84"/>
      <c r="E196" s="84">
        <v>0</v>
      </c>
      <c r="F196" s="84"/>
      <c r="G196" s="84">
        <v>0</v>
      </c>
      <c r="H196" s="4"/>
      <c r="I196" s="4">
        <f aca="true" t="shared" si="18" ref="I196:I215">G196-E196</f>
        <v>0</v>
      </c>
      <c r="J196" s="12"/>
      <c r="K196" s="282"/>
      <c r="L196" s="282"/>
      <c r="M196" s="294"/>
    </row>
    <row r="197" spans="1:13" ht="18" customHeight="1">
      <c r="A197" s="250"/>
      <c r="B197" s="258"/>
      <c r="C197" s="87" t="s">
        <v>16</v>
      </c>
      <c r="D197" s="84"/>
      <c r="E197" s="84">
        <v>34</v>
      </c>
      <c r="F197" s="84"/>
      <c r="G197" s="84">
        <v>34</v>
      </c>
      <c r="H197" s="4"/>
      <c r="I197" s="4">
        <f t="shared" si="18"/>
        <v>0</v>
      </c>
      <c r="J197" s="12"/>
      <c r="K197" s="283"/>
      <c r="L197" s="283"/>
      <c r="M197" s="294"/>
    </row>
    <row r="198" spans="1:13" ht="18" customHeight="1">
      <c r="A198" s="260" t="s">
        <v>626</v>
      </c>
      <c r="B198" s="260" t="s">
        <v>627</v>
      </c>
      <c r="C198" s="87" t="s">
        <v>525</v>
      </c>
      <c r="D198" s="84"/>
      <c r="E198" s="84">
        <v>1133</v>
      </c>
      <c r="F198" s="84"/>
      <c r="G198" s="84">
        <v>1147</v>
      </c>
      <c r="H198" s="4"/>
      <c r="I198" s="4">
        <f t="shared" si="18"/>
        <v>14</v>
      </c>
      <c r="J198" s="12"/>
      <c r="K198" s="281">
        <f>14*2.86</f>
        <v>40.04</v>
      </c>
      <c r="L198" s="281">
        <f>K198</f>
        <v>40.04</v>
      </c>
      <c r="M198" s="294"/>
    </row>
    <row r="199" spans="1:13" ht="18" customHeight="1">
      <c r="A199" s="249"/>
      <c r="B199" s="249"/>
      <c r="C199" s="87" t="s">
        <v>18</v>
      </c>
      <c r="D199" s="84"/>
      <c r="E199" s="84">
        <v>0</v>
      </c>
      <c r="F199" s="84"/>
      <c r="G199" s="84">
        <v>0</v>
      </c>
      <c r="H199" s="4"/>
      <c r="I199" s="4">
        <f t="shared" si="18"/>
        <v>0</v>
      </c>
      <c r="J199" s="12"/>
      <c r="K199" s="282"/>
      <c r="L199" s="282"/>
      <c r="M199" s="294"/>
    </row>
    <row r="200" spans="1:13" ht="18" customHeight="1">
      <c r="A200" s="250"/>
      <c r="B200" s="250"/>
      <c r="C200" s="87" t="s">
        <v>16</v>
      </c>
      <c r="D200" s="84"/>
      <c r="E200" s="84">
        <v>0</v>
      </c>
      <c r="F200" s="84"/>
      <c r="G200" s="84">
        <v>0</v>
      </c>
      <c r="H200" s="4"/>
      <c r="I200" s="4">
        <f t="shared" si="18"/>
        <v>0</v>
      </c>
      <c r="J200" s="12"/>
      <c r="K200" s="283"/>
      <c r="L200" s="283"/>
      <c r="M200" s="294"/>
    </row>
    <row r="201" spans="1:13" ht="18" customHeight="1">
      <c r="A201" s="260" t="s">
        <v>144</v>
      </c>
      <c r="B201" s="293" t="s">
        <v>506</v>
      </c>
      <c r="C201" s="87" t="s">
        <v>41</v>
      </c>
      <c r="D201" s="84"/>
      <c r="E201" s="84">
        <v>2293</v>
      </c>
      <c r="F201" s="84"/>
      <c r="G201" s="84">
        <v>2372</v>
      </c>
      <c r="H201" s="4"/>
      <c r="I201" s="4">
        <f t="shared" si="18"/>
        <v>79</v>
      </c>
      <c r="J201" s="12"/>
      <c r="K201" s="281">
        <f>82*2.86</f>
        <v>234.51999999999998</v>
      </c>
      <c r="L201" s="281">
        <f>K201</f>
        <v>234.51999999999998</v>
      </c>
      <c r="M201" s="294"/>
    </row>
    <row r="202" spans="1:13" ht="18" customHeight="1">
      <c r="A202" s="261"/>
      <c r="B202" s="294"/>
      <c r="C202" s="87" t="s">
        <v>18</v>
      </c>
      <c r="D202" s="84"/>
      <c r="E202" s="84">
        <v>7</v>
      </c>
      <c r="F202" s="84"/>
      <c r="G202" s="84">
        <v>10</v>
      </c>
      <c r="H202" s="4"/>
      <c r="I202" s="4">
        <f t="shared" si="18"/>
        <v>3</v>
      </c>
      <c r="J202" s="12"/>
      <c r="K202" s="282"/>
      <c r="L202" s="282"/>
      <c r="M202" s="294"/>
    </row>
    <row r="203" spans="1:13" ht="18" customHeight="1">
      <c r="A203" s="291"/>
      <c r="B203" s="258"/>
      <c r="C203" s="87" t="s">
        <v>16</v>
      </c>
      <c r="D203" s="84"/>
      <c r="E203" s="84">
        <v>92</v>
      </c>
      <c r="F203" s="84"/>
      <c r="G203" s="84">
        <v>92</v>
      </c>
      <c r="H203" s="4"/>
      <c r="I203" s="4">
        <f t="shared" si="18"/>
        <v>0</v>
      </c>
      <c r="J203" s="12"/>
      <c r="K203" s="283"/>
      <c r="L203" s="283"/>
      <c r="M203" s="294"/>
    </row>
    <row r="204" spans="1:13" ht="18" customHeight="1">
      <c r="A204" s="260" t="s">
        <v>145</v>
      </c>
      <c r="B204" s="293" t="s">
        <v>628</v>
      </c>
      <c r="C204" s="87" t="s">
        <v>525</v>
      </c>
      <c r="D204" s="84"/>
      <c r="E204" s="84">
        <v>731</v>
      </c>
      <c r="F204" s="84"/>
      <c r="G204" s="84">
        <v>749</v>
      </c>
      <c r="H204" s="4"/>
      <c r="I204" s="4">
        <f t="shared" si="18"/>
        <v>18</v>
      </c>
      <c r="J204" s="12"/>
      <c r="K204" s="281">
        <f>18*2.86</f>
        <v>51.48</v>
      </c>
      <c r="L204" s="281">
        <f>K204</f>
        <v>51.48</v>
      </c>
      <c r="M204" s="294"/>
    </row>
    <row r="205" spans="1:13" ht="18" customHeight="1">
      <c r="A205" s="249"/>
      <c r="B205" s="294"/>
      <c r="C205" s="87" t="s">
        <v>18</v>
      </c>
      <c r="D205" s="84"/>
      <c r="E205" s="84">
        <v>0</v>
      </c>
      <c r="F205" s="84"/>
      <c r="G205" s="84">
        <v>0</v>
      </c>
      <c r="H205" s="4"/>
      <c r="I205" s="4">
        <f t="shared" si="18"/>
        <v>0</v>
      </c>
      <c r="J205" s="12"/>
      <c r="K205" s="282"/>
      <c r="L205" s="282"/>
      <c r="M205" s="294"/>
    </row>
    <row r="206" spans="1:13" ht="18" customHeight="1">
      <c r="A206" s="250"/>
      <c r="B206" s="258"/>
      <c r="C206" s="87" t="s">
        <v>16</v>
      </c>
      <c r="D206" s="84"/>
      <c r="E206" s="84">
        <v>812</v>
      </c>
      <c r="F206" s="84"/>
      <c r="G206" s="84">
        <v>812</v>
      </c>
      <c r="H206" s="4"/>
      <c r="I206" s="4">
        <f t="shared" si="18"/>
        <v>0</v>
      </c>
      <c r="J206" s="12"/>
      <c r="K206" s="283"/>
      <c r="L206" s="283"/>
      <c r="M206" s="294"/>
    </row>
    <row r="207" spans="1:13" ht="18" customHeight="1">
      <c r="A207" s="260" t="s">
        <v>146</v>
      </c>
      <c r="B207" s="293" t="s">
        <v>629</v>
      </c>
      <c r="C207" s="87" t="s">
        <v>525</v>
      </c>
      <c r="D207" s="84"/>
      <c r="E207" s="84">
        <v>3246</v>
      </c>
      <c r="F207" s="84"/>
      <c r="G207" s="84">
        <v>3368</v>
      </c>
      <c r="H207" s="4"/>
      <c r="I207" s="4">
        <f t="shared" si="18"/>
        <v>122</v>
      </c>
      <c r="J207" s="12"/>
      <c r="K207" s="281">
        <f>136*2.86</f>
        <v>388.96</v>
      </c>
      <c r="L207" s="287">
        <f>K207</f>
        <v>388.96</v>
      </c>
      <c r="M207" s="294"/>
    </row>
    <row r="208" spans="1:13" ht="18" customHeight="1">
      <c r="A208" s="261"/>
      <c r="B208" s="294"/>
      <c r="C208" s="87" t="s">
        <v>18</v>
      </c>
      <c r="D208" s="84"/>
      <c r="E208" s="84">
        <v>416</v>
      </c>
      <c r="F208" s="84"/>
      <c r="G208" s="84">
        <v>430</v>
      </c>
      <c r="H208" s="4"/>
      <c r="I208" s="4">
        <f t="shared" si="18"/>
        <v>14</v>
      </c>
      <c r="J208" s="12"/>
      <c r="K208" s="282"/>
      <c r="L208" s="288"/>
      <c r="M208" s="294"/>
    </row>
    <row r="209" spans="1:13" ht="18" customHeight="1">
      <c r="A209" s="291"/>
      <c r="B209" s="258"/>
      <c r="C209" s="87" t="s">
        <v>16</v>
      </c>
      <c r="D209" s="84"/>
      <c r="E209" s="84">
        <v>5</v>
      </c>
      <c r="F209" s="84"/>
      <c r="G209" s="84">
        <v>5</v>
      </c>
      <c r="H209" s="4"/>
      <c r="I209" s="4">
        <f t="shared" si="18"/>
        <v>0</v>
      </c>
      <c r="J209" s="12"/>
      <c r="K209" s="283"/>
      <c r="L209" s="289"/>
      <c r="M209" s="294"/>
    </row>
    <row r="210" spans="1:13" ht="18" customHeight="1">
      <c r="A210" s="260" t="s">
        <v>147</v>
      </c>
      <c r="B210" s="293" t="s">
        <v>630</v>
      </c>
      <c r="C210" s="87" t="s">
        <v>525</v>
      </c>
      <c r="D210" s="84"/>
      <c r="E210" s="84">
        <v>776</v>
      </c>
      <c r="F210" s="84"/>
      <c r="G210" s="84">
        <v>779</v>
      </c>
      <c r="H210" s="4"/>
      <c r="I210" s="4">
        <f t="shared" si="18"/>
        <v>3</v>
      </c>
      <c r="J210" s="12"/>
      <c r="K210" s="281">
        <f>3*2.86</f>
        <v>8.58</v>
      </c>
      <c r="L210" s="281">
        <f>K210</f>
        <v>8.58</v>
      </c>
      <c r="M210" s="294"/>
    </row>
    <row r="211" spans="1:13" ht="18" customHeight="1">
      <c r="A211" s="249"/>
      <c r="B211" s="294" t="s">
        <v>18</v>
      </c>
      <c r="C211" s="87" t="s">
        <v>18</v>
      </c>
      <c r="D211" s="84"/>
      <c r="E211" s="84">
        <v>0</v>
      </c>
      <c r="F211" s="84"/>
      <c r="G211" s="84">
        <v>0</v>
      </c>
      <c r="H211" s="4"/>
      <c r="I211" s="4">
        <f t="shared" si="18"/>
        <v>0</v>
      </c>
      <c r="J211" s="12"/>
      <c r="K211" s="282"/>
      <c r="L211" s="282"/>
      <c r="M211" s="294"/>
    </row>
    <row r="212" spans="1:13" ht="18" customHeight="1">
      <c r="A212" s="250"/>
      <c r="B212" s="258" t="s">
        <v>16</v>
      </c>
      <c r="C212" s="87" t="s">
        <v>16</v>
      </c>
      <c r="D212" s="84"/>
      <c r="E212" s="84">
        <v>4</v>
      </c>
      <c r="F212" s="84"/>
      <c r="G212" s="84">
        <v>4</v>
      </c>
      <c r="H212" s="4"/>
      <c r="I212" s="4">
        <f t="shared" si="18"/>
        <v>0</v>
      </c>
      <c r="J212" s="12"/>
      <c r="K212" s="283"/>
      <c r="L212" s="283"/>
      <c r="M212" s="294"/>
    </row>
    <row r="213" spans="1:13" ht="18" customHeight="1">
      <c r="A213" s="260" t="s">
        <v>148</v>
      </c>
      <c r="B213" s="293" t="s">
        <v>631</v>
      </c>
      <c r="C213" s="87" t="s">
        <v>525</v>
      </c>
      <c r="D213" s="84"/>
      <c r="E213" s="84">
        <v>860</v>
      </c>
      <c r="F213" s="84"/>
      <c r="G213" s="84">
        <v>905</v>
      </c>
      <c r="H213" s="4"/>
      <c r="I213" s="4">
        <f t="shared" si="18"/>
        <v>45</v>
      </c>
      <c r="J213" s="12"/>
      <c r="K213" s="281">
        <f>47*2.86</f>
        <v>134.42</v>
      </c>
      <c r="L213" s="281">
        <f>K213</f>
        <v>134.42</v>
      </c>
      <c r="M213" s="294"/>
    </row>
    <row r="214" spans="1:13" ht="18" customHeight="1">
      <c r="A214" s="261"/>
      <c r="B214" s="294"/>
      <c r="C214" s="87" t="s">
        <v>18</v>
      </c>
      <c r="D214" s="84"/>
      <c r="E214" s="84">
        <v>141</v>
      </c>
      <c r="F214" s="84"/>
      <c r="G214" s="84">
        <v>143</v>
      </c>
      <c r="H214" s="4"/>
      <c r="I214" s="4">
        <f t="shared" si="18"/>
        <v>2</v>
      </c>
      <c r="J214" s="12"/>
      <c r="K214" s="282"/>
      <c r="L214" s="282"/>
      <c r="M214" s="294"/>
    </row>
    <row r="215" spans="1:13" ht="18" customHeight="1">
      <c r="A215" s="291"/>
      <c r="B215" s="258"/>
      <c r="C215" s="87" t="s">
        <v>16</v>
      </c>
      <c r="D215" s="84"/>
      <c r="E215" s="84">
        <v>44</v>
      </c>
      <c r="F215" s="84"/>
      <c r="G215" s="84">
        <v>44</v>
      </c>
      <c r="H215" s="4"/>
      <c r="I215" s="4">
        <f t="shared" si="18"/>
        <v>0</v>
      </c>
      <c r="J215" s="12"/>
      <c r="K215" s="283"/>
      <c r="L215" s="283"/>
      <c r="M215" s="294"/>
    </row>
    <row r="216" spans="1:13" ht="18" customHeight="1">
      <c r="A216" s="285" t="s">
        <v>499</v>
      </c>
      <c r="B216" s="285"/>
      <c r="C216" s="84"/>
      <c r="D216" s="84"/>
      <c r="E216" s="84"/>
      <c r="F216" s="84"/>
      <c r="G216" s="84"/>
      <c r="H216" s="84"/>
      <c r="I216" s="84"/>
      <c r="J216" s="85"/>
      <c r="K216" s="85"/>
      <c r="L216" s="85"/>
      <c r="M216" s="258"/>
    </row>
    <row r="217" spans="1:13" ht="25.5">
      <c r="A217" s="271" t="s">
        <v>546</v>
      </c>
      <c r="B217" s="272"/>
      <c r="C217" s="272"/>
      <c r="D217" s="272"/>
      <c r="E217" s="272"/>
      <c r="F217" s="272"/>
      <c r="G217" s="272"/>
      <c r="H217" s="272"/>
      <c r="I217" s="272"/>
      <c r="J217" s="272"/>
      <c r="K217" s="272"/>
      <c r="L217" s="272"/>
      <c r="M217" s="259"/>
    </row>
    <row r="218" spans="1:13" ht="19.5" customHeight="1">
      <c r="A218" s="259" t="s">
        <v>487</v>
      </c>
      <c r="B218" s="259"/>
      <c r="F218" s="273" t="s">
        <v>1462</v>
      </c>
      <c r="G218" s="273"/>
      <c r="H218" s="273"/>
      <c r="I218" s="273"/>
      <c r="K218" s="284"/>
      <c r="L218" s="284"/>
      <c r="M218" s="284"/>
    </row>
    <row r="219" spans="1:13" ht="19.5" customHeight="1">
      <c r="A219" s="260" t="s">
        <v>532</v>
      </c>
      <c r="B219" s="290" t="s">
        <v>489</v>
      </c>
      <c r="C219" s="293" t="s">
        <v>490</v>
      </c>
      <c r="D219" s="285" t="s">
        <v>491</v>
      </c>
      <c r="E219" s="285"/>
      <c r="F219" s="285" t="s">
        <v>232</v>
      </c>
      <c r="G219" s="285"/>
      <c r="H219" s="285" t="s">
        <v>492</v>
      </c>
      <c r="I219" s="285"/>
      <c r="J219" s="292" t="s">
        <v>493</v>
      </c>
      <c r="K219" s="292"/>
      <c r="L219" s="292"/>
      <c r="M219" s="290" t="s">
        <v>494</v>
      </c>
    </row>
    <row r="220" spans="1:13" ht="19.5" customHeight="1">
      <c r="A220" s="250"/>
      <c r="B220" s="291"/>
      <c r="C220" s="258"/>
      <c r="D220" s="84" t="s">
        <v>495</v>
      </c>
      <c r="E220" s="84" t="s">
        <v>496</v>
      </c>
      <c r="F220" s="84" t="s">
        <v>495</v>
      </c>
      <c r="G220" s="84" t="s">
        <v>496</v>
      </c>
      <c r="H220" s="84" t="s">
        <v>495</v>
      </c>
      <c r="I220" s="84" t="s">
        <v>496</v>
      </c>
      <c r="J220" s="85" t="s">
        <v>497</v>
      </c>
      <c r="K220" s="85" t="s">
        <v>498</v>
      </c>
      <c r="L220" s="85" t="s">
        <v>499</v>
      </c>
      <c r="M220" s="291"/>
    </row>
    <row r="221" spans="1:13" ht="19.5" customHeight="1">
      <c r="A221" s="260" t="s">
        <v>632</v>
      </c>
      <c r="B221" s="293" t="s">
        <v>633</v>
      </c>
      <c r="C221" s="87" t="s">
        <v>41</v>
      </c>
      <c r="D221" s="84"/>
      <c r="E221" s="84">
        <v>1224</v>
      </c>
      <c r="F221" s="84"/>
      <c r="G221" s="84">
        <v>1266</v>
      </c>
      <c r="H221" s="4"/>
      <c r="I221" s="4">
        <f>G221-E221</f>
        <v>42</v>
      </c>
      <c r="J221" s="12"/>
      <c r="K221" s="281">
        <f>I221*2.86</f>
        <v>120.11999999999999</v>
      </c>
      <c r="L221" s="287">
        <f>K221</f>
        <v>120.11999999999999</v>
      </c>
      <c r="M221" s="286" t="s">
        <v>1463</v>
      </c>
    </row>
    <row r="222" spans="1:13" ht="19.5" customHeight="1">
      <c r="A222" s="261"/>
      <c r="B222" s="294"/>
      <c r="C222" s="87" t="s">
        <v>18</v>
      </c>
      <c r="D222" s="84"/>
      <c r="E222" s="84">
        <v>33</v>
      </c>
      <c r="F222" s="84"/>
      <c r="G222" s="84">
        <v>33</v>
      </c>
      <c r="H222" s="4"/>
      <c r="I222" s="4">
        <f aca="true" t="shared" si="19" ref="I222:I231">G222-E222</f>
        <v>0</v>
      </c>
      <c r="J222" s="12"/>
      <c r="K222" s="282"/>
      <c r="L222" s="288"/>
      <c r="M222" s="286"/>
    </row>
    <row r="223" spans="1:13" ht="19.5" customHeight="1">
      <c r="A223" s="291"/>
      <c r="B223" s="258"/>
      <c r="C223" s="87" t="s">
        <v>16</v>
      </c>
      <c r="D223" s="84"/>
      <c r="E223" s="84">
        <v>1</v>
      </c>
      <c r="F223" s="84"/>
      <c r="G223" s="84">
        <v>1</v>
      </c>
      <c r="H223" s="4"/>
      <c r="I223" s="4">
        <f t="shared" si="19"/>
        <v>0</v>
      </c>
      <c r="J223" s="12"/>
      <c r="K223" s="283"/>
      <c r="L223" s="289"/>
      <c r="M223" s="286"/>
    </row>
    <row r="224" spans="1:13" ht="19.5" customHeight="1">
      <c r="A224" s="260" t="s">
        <v>634</v>
      </c>
      <c r="B224" s="293" t="s">
        <v>635</v>
      </c>
      <c r="C224" s="87" t="s">
        <v>525</v>
      </c>
      <c r="D224" s="84"/>
      <c r="E224" s="84">
        <v>1609</v>
      </c>
      <c r="F224" s="84"/>
      <c r="G224" s="84">
        <v>1609</v>
      </c>
      <c r="H224" s="4"/>
      <c r="I224" s="4">
        <f t="shared" si="19"/>
        <v>0</v>
      </c>
      <c r="J224" s="12"/>
      <c r="K224" s="281">
        <v>0</v>
      </c>
      <c r="L224" s="287">
        <v>0</v>
      </c>
      <c r="M224" s="286"/>
    </row>
    <row r="225" spans="1:13" ht="19.5" customHeight="1">
      <c r="A225" s="261" t="s">
        <v>173</v>
      </c>
      <c r="B225" s="294" t="s">
        <v>18</v>
      </c>
      <c r="C225" s="87" t="s">
        <v>18</v>
      </c>
      <c r="D225" s="84"/>
      <c r="E225" s="84">
        <v>58</v>
      </c>
      <c r="F225" s="84"/>
      <c r="G225" s="84">
        <v>58</v>
      </c>
      <c r="H225" s="4"/>
      <c r="I225" s="4">
        <f t="shared" si="19"/>
        <v>0</v>
      </c>
      <c r="J225" s="12"/>
      <c r="K225" s="282"/>
      <c r="L225" s="288"/>
      <c r="M225" s="286"/>
    </row>
    <row r="226" spans="1:13" ht="19.5" customHeight="1">
      <c r="A226" s="291" t="s">
        <v>174</v>
      </c>
      <c r="B226" s="258" t="s">
        <v>16</v>
      </c>
      <c r="C226" s="87" t="s">
        <v>16</v>
      </c>
      <c r="D226" s="84"/>
      <c r="E226" s="84">
        <v>30</v>
      </c>
      <c r="F226" s="84"/>
      <c r="G226" s="84">
        <v>30</v>
      </c>
      <c r="H226" s="4"/>
      <c r="I226" s="4">
        <f t="shared" si="19"/>
        <v>0</v>
      </c>
      <c r="J226" s="12"/>
      <c r="K226" s="283"/>
      <c r="L226" s="289"/>
      <c r="M226" s="286"/>
    </row>
    <row r="227" spans="1:13" ht="19.5" customHeight="1">
      <c r="A227" s="260" t="s">
        <v>152</v>
      </c>
      <c r="B227" s="293" t="s">
        <v>636</v>
      </c>
      <c r="C227" s="87" t="s">
        <v>525</v>
      </c>
      <c r="D227" s="84"/>
      <c r="E227" s="84">
        <v>804</v>
      </c>
      <c r="F227" s="84"/>
      <c r="G227" s="84">
        <v>804</v>
      </c>
      <c r="H227" s="4"/>
      <c r="I227" s="4">
        <f t="shared" si="19"/>
        <v>0</v>
      </c>
      <c r="J227" s="12"/>
      <c r="K227" s="281">
        <v>0</v>
      </c>
      <c r="L227" s="287">
        <v>0</v>
      </c>
      <c r="M227" s="286"/>
    </row>
    <row r="228" spans="1:13" ht="19.5" customHeight="1">
      <c r="A228" s="261"/>
      <c r="B228" s="294" t="s">
        <v>18</v>
      </c>
      <c r="C228" s="87" t="s">
        <v>18</v>
      </c>
      <c r="D228" s="84"/>
      <c r="E228" s="84">
        <v>121</v>
      </c>
      <c r="F228" s="84"/>
      <c r="G228" s="84">
        <v>121</v>
      </c>
      <c r="H228" s="4"/>
      <c r="I228" s="4">
        <f t="shared" si="19"/>
        <v>0</v>
      </c>
      <c r="J228" s="12"/>
      <c r="K228" s="282"/>
      <c r="L228" s="288"/>
      <c r="M228" s="286"/>
    </row>
    <row r="229" spans="1:13" ht="19.5" customHeight="1">
      <c r="A229" s="291"/>
      <c r="B229" s="258" t="s">
        <v>16</v>
      </c>
      <c r="C229" s="87" t="s">
        <v>16</v>
      </c>
      <c r="D229" s="84"/>
      <c r="E229" s="84">
        <v>0</v>
      </c>
      <c r="F229" s="84"/>
      <c r="G229" s="84">
        <v>0</v>
      </c>
      <c r="H229" s="4"/>
      <c r="I229" s="4">
        <f t="shared" si="19"/>
        <v>0</v>
      </c>
      <c r="J229" s="12"/>
      <c r="K229" s="283"/>
      <c r="L229" s="289"/>
      <c r="M229" s="286"/>
    </row>
    <row r="230" spans="1:13" ht="24.75" customHeight="1">
      <c r="A230" s="86" t="s">
        <v>153</v>
      </c>
      <c r="B230" s="87" t="s">
        <v>637</v>
      </c>
      <c r="C230" s="87"/>
      <c r="D230" s="84"/>
      <c r="E230" s="84">
        <v>2443</v>
      </c>
      <c r="F230" s="84"/>
      <c r="G230" s="84">
        <v>2511</v>
      </c>
      <c r="H230" s="4"/>
      <c r="I230" s="4">
        <f t="shared" si="19"/>
        <v>68</v>
      </c>
      <c r="J230" s="12"/>
      <c r="K230" s="12">
        <f>I230*2.86</f>
        <v>194.48</v>
      </c>
      <c r="L230" s="85">
        <f>K230</f>
        <v>194.48</v>
      </c>
      <c r="M230" s="286"/>
    </row>
    <row r="231" spans="1:13" ht="24.75" customHeight="1">
      <c r="A231" s="86"/>
      <c r="B231" s="84" t="s">
        <v>638</v>
      </c>
      <c r="C231" s="84" t="s">
        <v>639</v>
      </c>
      <c r="D231" s="84"/>
      <c r="E231" s="84">
        <v>4399</v>
      </c>
      <c r="F231" s="84"/>
      <c r="G231" s="84">
        <v>4399</v>
      </c>
      <c r="H231" s="4"/>
      <c r="I231" s="4">
        <f t="shared" si="19"/>
        <v>0</v>
      </c>
      <c r="J231" s="12"/>
      <c r="K231" s="12">
        <v>0</v>
      </c>
      <c r="L231" s="89">
        <v>0</v>
      </c>
      <c r="M231" s="286"/>
    </row>
    <row r="232" spans="1:13" ht="24.75" customHeight="1">
      <c r="A232" s="88"/>
      <c r="B232" s="84"/>
      <c r="C232" s="84"/>
      <c r="D232" s="84"/>
      <c r="E232" s="84"/>
      <c r="F232" s="84"/>
      <c r="G232" s="84"/>
      <c r="H232" s="4"/>
      <c r="I232" s="4"/>
      <c r="J232" s="12"/>
      <c r="K232" s="12"/>
      <c r="L232" s="150"/>
      <c r="M232" s="286"/>
    </row>
    <row r="233" spans="1:13" ht="24.75" customHeight="1">
      <c r="A233" s="91"/>
      <c r="B233" s="81"/>
      <c r="C233" s="84"/>
      <c r="D233" s="84"/>
      <c r="E233" s="84"/>
      <c r="F233" s="84"/>
      <c r="G233" s="84"/>
      <c r="H233" s="4"/>
      <c r="I233" s="4"/>
      <c r="J233" s="12"/>
      <c r="K233" s="12"/>
      <c r="L233" s="150"/>
      <c r="M233" s="286"/>
    </row>
    <row r="234" spans="1:13" ht="24.75" customHeight="1">
      <c r="A234" s="91"/>
      <c r="B234" s="81"/>
      <c r="C234" s="84"/>
      <c r="D234" s="84"/>
      <c r="E234" s="84"/>
      <c r="F234" s="84"/>
      <c r="G234" s="84"/>
      <c r="H234" s="4"/>
      <c r="I234" s="4"/>
      <c r="J234" s="12"/>
      <c r="K234" s="12"/>
      <c r="L234" s="85"/>
      <c r="M234" s="286"/>
    </row>
    <row r="235" spans="1:13" ht="24.75" customHeight="1">
      <c r="A235" s="91"/>
      <c r="B235" s="81"/>
      <c r="C235" s="84"/>
      <c r="D235" s="84"/>
      <c r="E235" s="84"/>
      <c r="F235" s="84"/>
      <c r="G235" s="84"/>
      <c r="H235" s="4"/>
      <c r="I235" s="4"/>
      <c r="J235" s="12"/>
      <c r="K235" s="12"/>
      <c r="L235" s="85"/>
      <c r="M235" s="286"/>
    </row>
    <row r="236" spans="1:13" ht="19.5" customHeight="1">
      <c r="A236" s="246" t="s">
        <v>499</v>
      </c>
      <c r="B236" s="247"/>
      <c r="C236" s="84"/>
      <c r="D236" s="84"/>
      <c r="E236" s="84"/>
      <c r="F236" s="84"/>
      <c r="G236" s="84"/>
      <c r="H236" s="84"/>
      <c r="I236" s="84"/>
      <c r="J236" s="85"/>
      <c r="K236" s="85"/>
      <c r="L236" s="85"/>
      <c r="M236" s="286"/>
    </row>
    <row r="237" spans="1:13" ht="19.5" customHeight="1">
      <c r="A237" s="271" t="s">
        <v>546</v>
      </c>
      <c r="B237" s="272"/>
      <c r="C237" s="272"/>
      <c r="D237" s="272"/>
      <c r="E237" s="272"/>
      <c r="F237" s="272"/>
      <c r="G237" s="272"/>
      <c r="H237" s="272"/>
      <c r="I237" s="272"/>
      <c r="J237" s="272"/>
      <c r="K237" s="272"/>
      <c r="L237" s="272"/>
      <c r="M237" s="259"/>
    </row>
    <row r="238" spans="1:13" ht="19.5" customHeight="1">
      <c r="A238" s="259" t="s">
        <v>487</v>
      </c>
      <c r="B238" s="259"/>
      <c r="F238" s="273" t="s">
        <v>1462</v>
      </c>
      <c r="G238" s="273"/>
      <c r="H238" s="273"/>
      <c r="I238" s="273"/>
      <c r="K238" s="284"/>
      <c r="L238" s="284"/>
      <c r="M238" s="284"/>
    </row>
    <row r="239" spans="1:13" ht="19.5" customHeight="1">
      <c r="A239" s="262" t="s">
        <v>532</v>
      </c>
      <c r="B239" s="285" t="s">
        <v>489</v>
      </c>
      <c r="C239" s="293" t="s">
        <v>490</v>
      </c>
      <c r="D239" s="285" t="s">
        <v>491</v>
      </c>
      <c r="E239" s="285"/>
      <c r="F239" s="285" t="s">
        <v>232</v>
      </c>
      <c r="G239" s="285"/>
      <c r="H239" s="285" t="s">
        <v>492</v>
      </c>
      <c r="I239" s="285"/>
      <c r="J239" s="292" t="s">
        <v>493</v>
      </c>
      <c r="K239" s="292"/>
      <c r="L239" s="292"/>
      <c r="M239" s="285" t="s">
        <v>494</v>
      </c>
    </row>
    <row r="240" spans="1:13" ht="19.5" customHeight="1">
      <c r="A240" s="262"/>
      <c r="B240" s="285"/>
      <c r="C240" s="258"/>
      <c r="D240" s="84" t="s">
        <v>495</v>
      </c>
      <c r="E240" s="84" t="s">
        <v>496</v>
      </c>
      <c r="F240" s="84" t="s">
        <v>495</v>
      </c>
      <c r="G240" s="84" t="s">
        <v>496</v>
      </c>
      <c r="H240" s="84" t="s">
        <v>495</v>
      </c>
      <c r="I240" s="84" t="s">
        <v>496</v>
      </c>
      <c r="J240" s="85" t="s">
        <v>497</v>
      </c>
      <c r="K240" s="85" t="s">
        <v>498</v>
      </c>
      <c r="L240" s="85" t="s">
        <v>499</v>
      </c>
      <c r="M240" s="285"/>
    </row>
    <row r="241" spans="1:13" ht="19.5" customHeight="1">
      <c r="A241" s="86" t="s">
        <v>640</v>
      </c>
      <c r="B241" s="20" t="s">
        <v>641</v>
      </c>
      <c r="C241" s="84"/>
      <c r="D241" s="84"/>
      <c r="E241" s="84"/>
      <c r="F241" s="84"/>
      <c r="G241" s="84"/>
      <c r="H241" s="4"/>
      <c r="I241" s="4"/>
      <c r="J241" s="12"/>
      <c r="K241" s="12"/>
      <c r="L241" s="12"/>
      <c r="M241" s="228" t="s">
        <v>1463</v>
      </c>
    </row>
    <row r="242" spans="1:13" ht="19.5" customHeight="1">
      <c r="A242" s="86" t="s">
        <v>642</v>
      </c>
      <c r="B242" s="20" t="s">
        <v>643</v>
      </c>
      <c r="C242" s="84"/>
      <c r="D242" s="84">
        <v>6366</v>
      </c>
      <c r="E242" s="84">
        <v>202</v>
      </c>
      <c r="F242" s="84">
        <v>7262</v>
      </c>
      <c r="G242" s="84">
        <v>233</v>
      </c>
      <c r="H242" s="4">
        <f>F242-D242</f>
        <v>896</v>
      </c>
      <c r="I242" s="4">
        <f>G242-E242</f>
        <v>31</v>
      </c>
      <c r="J242" s="12">
        <f>H242*0.589</f>
        <v>527.7439999999999</v>
      </c>
      <c r="K242" s="12">
        <f>I242*2.86</f>
        <v>88.66</v>
      </c>
      <c r="L242" s="85">
        <f>K242+J242</f>
        <v>616.4039999999999</v>
      </c>
      <c r="M242" s="228"/>
    </row>
    <row r="243" spans="1:13" ht="19.5" customHeight="1">
      <c r="A243" s="86" t="s">
        <v>160</v>
      </c>
      <c r="B243" s="20" t="s">
        <v>644</v>
      </c>
      <c r="C243" s="84"/>
      <c r="D243" s="84">
        <v>2307</v>
      </c>
      <c r="E243" s="84">
        <v>76</v>
      </c>
      <c r="F243" s="84">
        <v>2811</v>
      </c>
      <c r="G243" s="84">
        <v>97</v>
      </c>
      <c r="H243" s="4">
        <f>F243-D243</f>
        <v>504</v>
      </c>
      <c r="I243" s="4">
        <f>G243-E243</f>
        <v>21</v>
      </c>
      <c r="J243" s="12">
        <f>H243*0.589</f>
        <v>296.856</v>
      </c>
      <c r="K243" s="12">
        <f>I243*2.86</f>
        <v>60.059999999999995</v>
      </c>
      <c r="L243" s="85">
        <f>K243+J243</f>
        <v>356.916</v>
      </c>
      <c r="M243" s="228"/>
    </row>
    <row r="244" spans="1:13" ht="19.5" customHeight="1">
      <c r="A244" s="86"/>
      <c r="B244" s="84"/>
      <c r="C244" s="84"/>
      <c r="D244" s="84"/>
      <c r="E244" s="79"/>
      <c r="F244" s="84"/>
      <c r="G244" s="84"/>
      <c r="H244" s="84"/>
      <c r="I244" s="79"/>
      <c r="J244" s="85"/>
      <c r="K244" s="89"/>
      <c r="L244" s="85"/>
      <c r="M244" s="228"/>
    </row>
    <row r="245" spans="1:13" ht="39.75" customHeight="1">
      <c r="A245" s="246" t="s">
        <v>499</v>
      </c>
      <c r="B245" s="247"/>
      <c r="C245" s="84"/>
      <c r="D245" s="84"/>
      <c r="E245" s="84"/>
      <c r="F245" s="84"/>
      <c r="G245" s="84"/>
      <c r="H245" s="84"/>
      <c r="I245" s="84"/>
      <c r="J245" s="85"/>
      <c r="K245" s="85"/>
      <c r="L245" s="85"/>
      <c r="M245" s="229"/>
    </row>
    <row r="246" spans="1:13" ht="25.5">
      <c r="A246" s="271" t="s">
        <v>645</v>
      </c>
      <c r="B246" s="272"/>
      <c r="C246" s="272"/>
      <c r="D246" s="272"/>
      <c r="E246" s="272"/>
      <c r="F246" s="272"/>
      <c r="G246" s="272"/>
      <c r="H246" s="272"/>
      <c r="I246" s="272"/>
      <c r="J246" s="272"/>
      <c r="K246" s="272"/>
      <c r="L246" s="272"/>
      <c r="M246" s="259"/>
    </row>
    <row r="247" spans="1:13" ht="18.75" customHeight="1">
      <c r="A247" s="259" t="s">
        <v>487</v>
      </c>
      <c r="B247" s="259"/>
      <c r="F247" s="273" t="s">
        <v>1462</v>
      </c>
      <c r="G247" s="273"/>
      <c r="H247" s="273"/>
      <c r="I247" s="273"/>
      <c r="K247" s="284"/>
      <c r="L247" s="284"/>
      <c r="M247" s="284"/>
    </row>
    <row r="248" spans="1:13" ht="18.75" customHeight="1">
      <c r="A248" s="262" t="s">
        <v>532</v>
      </c>
      <c r="B248" s="285" t="s">
        <v>489</v>
      </c>
      <c r="C248" s="293" t="s">
        <v>490</v>
      </c>
      <c r="D248" s="285" t="s">
        <v>491</v>
      </c>
      <c r="E248" s="285"/>
      <c r="F248" s="285" t="s">
        <v>232</v>
      </c>
      <c r="G248" s="285"/>
      <c r="H248" s="285" t="s">
        <v>492</v>
      </c>
      <c r="I248" s="285"/>
      <c r="J248" s="292" t="s">
        <v>493</v>
      </c>
      <c r="K248" s="292"/>
      <c r="L248" s="292"/>
      <c r="M248" s="285" t="s">
        <v>494</v>
      </c>
    </row>
    <row r="249" spans="1:13" ht="18.75" customHeight="1">
      <c r="A249" s="262"/>
      <c r="B249" s="285"/>
      <c r="C249" s="258"/>
      <c r="D249" s="84" t="s">
        <v>495</v>
      </c>
      <c r="E249" s="84" t="s">
        <v>496</v>
      </c>
      <c r="F249" s="84" t="s">
        <v>495</v>
      </c>
      <c r="G249" s="84" t="s">
        <v>496</v>
      </c>
      <c r="H249" s="84" t="s">
        <v>495</v>
      </c>
      <c r="I249" s="84" t="s">
        <v>496</v>
      </c>
      <c r="J249" s="85" t="s">
        <v>497</v>
      </c>
      <c r="K249" s="85" t="s">
        <v>498</v>
      </c>
      <c r="L249" s="85" t="s">
        <v>499</v>
      </c>
      <c r="M249" s="285"/>
    </row>
    <row r="250" spans="1:13" ht="17.25" customHeight="1">
      <c r="A250" s="86" t="s">
        <v>646</v>
      </c>
      <c r="B250" s="87" t="s">
        <v>647</v>
      </c>
      <c r="C250" s="87"/>
      <c r="D250" s="84"/>
      <c r="E250" s="84">
        <v>1616</v>
      </c>
      <c r="F250" s="80"/>
      <c r="G250" s="84">
        <v>1658</v>
      </c>
      <c r="H250" s="4"/>
      <c r="I250" s="84">
        <f>G250-E250</f>
        <v>42</v>
      </c>
      <c r="J250" s="12"/>
      <c r="K250" s="12">
        <f>I250*3</f>
        <v>126</v>
      </c>
      <c r="L250" s="85">
        <f>K250+J250</f>
        <v>126</v>
      </c>
      <c r="M250" s="286" t="s">
        <v>1463</v>
      </c>
    </row>
    <row r="251" spans="1:13" ht="17.25" customHeight="1">
      <c r="A251" s="86" t="s">
        <v>168</v>
      </c>
      <c r="B251" s="87" t="s">
        <v>648</v>
      </c>
      <c r="C251" s="87"/>
      <c r="D251" s="84"/>
      <c r="E251" s="84">
        <v>1840</v>
      </c>
      <c r="F251" s="80"/>
      <c r="G251" s="84">
        <v>1912</v>
      </c>
      <c r="H251" s="4"/>
      <c r="I251" s="84">
        <f aca="true" t="shared" si="20" ref="I251:I271">G251-E251</f>
        <v>72</v>
      </c>
      <c r="J251" s="12"/>
      <c r="K251" s="12">
        <f aca="true" t="shared" si="21" ref="K251:K260">I251*3</f>
        <v>216</v>
      </c>
      <c r="L251" s="85">
        <f>K251+J251</f>
        <v>216</v>
      </c>
      <c r="M251" s="286"/>
    </row>
    <row r="252" spans="1:13" ht="17.25" customHeight="1">
      <c r="A252" s="86" t="s">
        <v>169</v>
      </c>
      <c r="B252" s="87" t="s">
        <v>649</v>
      </c>
      <c r="C252" s="87"/>
      <c r="D252" s="84" t="s">
        <v>503</v>
      </c>
      <c r="E252" s="84">
        <v>3497</v>
      </c>
      <c r="F252" s="80"/>
      <c r="G252" s="84">
        <v>3497</v>
      </c>
      <c r="H252" s="4"/>
      <c r="I252" s="84">
        <f t="shared" si="20"/>
        <v>0</v>
      </c>
      <c r="J252" s="12"/>
      <c r="K252" s="12">
        <f t="shared" si="21"/>
        <v>0</v>
      </c>
      <c r="L252" s="85">
        <f aca="true" t="shared" si="22" ref="L252:L257">K252+J252</f>
        <v>0</v>
      </c>
      <c r="M252" s="286"/>
    </row>
    <row r="253" spans="1:13" ht="17.25" customHeight="1">
      <c r="A253" s="86" t="s">
        <v>170</v>
      </c>
      <c r="B253" s="87" t="s">
        <v>650</v>
      </c>
      <c r="C253" s="87"/>
      <c r="D253" s="84"/>
      <c r="E253" s="84">
        <v>1772</v>
      </c>
      <c r="F253" s="80"/>
      <c r="G253" s="84">
        <v>1772</v>
      </c>
      <c r="H253" s="4"/>
      <c r="I253" s="84">
        <f t="shared" si="20"/>
        <v>0</v>
      </c>
      <c r="J253" s="12"/>
      <c r="K253" s="12">
        <f t="shared" si="21"/>
        <v>0</v>
      </c>
      <c r="L253" s="85">
        <f t="shared" si="22"/>
        <v>0</v>
      </c>
      <c r="M253" s="286"/>
    </row>
    <row r="254" spans="1:13" ht="17.25" customHeight="1">
      <c r="A254" s="86" t="s">
        <v>171</v>
      </c>
      <c r="B254" s="87" t="s">
        <v>651</v>
      </c>
      <c r="C254" s="87"/>
      <c r="D254" s="84"/>
      <c r="E254" s="84">
        <v>99</v>
      </c>
      <c r="F254" s="80"/>
      <c r="G254" s="84">
        <v>172</v>
      </c>
      <c r="H254" s="4"/>
      <c r="I254" s="84">
        <f t="shared" si="20"/>
        <v>73</v>
      </c>
      <c r="J254" s="12"/>
      <c r="K254" s="12">
        <f t="shared" si="21"/>
        <v>219</v>
      </c>
      <c r="L254" s="85">
        <f t="shared" si="22"/>
        <v>219</v>
      </c>
      <c r="M254" s="286"/>
    </row>
    <row r="255" spans="1:13" ht="17.25" customHeight="1">
      <c r="A255" s="86" t="s">
        <v>172</v>
      </c>
      <c r="B255" s="87" t="s">
        <v>652</v>
      </c>
      <c r="C255" s="87"/>
      <c r="D255" s="84"/>
      <c r="E255" s="84">
        <v>59</v>
      </c>
      <c r="F255" s="80"/>
      <c r="G255" s="84">
        <v>131</v>
      </c>
      <c r="H255" s="4"/>
      <c r="I255" s="84">
        <f t="shared" si="20"/>
        <v>72</v>
      </c>
      <c r="J255" s="12"/>
      <c r="K255" s="12">
        <f t="shared" si="21"/>
        <v>216</v>
      </c>
      <c r="L255" s="85">
        <f t="shared" si="22"/>
        <v>216</v>
      </c>
      <c r="M255" s="286"/>
    </row>
    <row r="256" spans="1:13" ht="17.25" customHeight="1">
      <c r="A256" s="86" t="s">
        <v>173</v>
      </c>
      <c r="B256" s="87" t="s">
        <v>653</v>
      </c>
      <c r="C256" s="87"/>
      <c r="D256" s="84"/>
      <c r="E256" s="78" t="s">
        <v>954</v>
      </c>
      <c r="F256" s="80"/>
      <c r="G256" s="78" t="s">
        <v>954</v>
      </c>
      <c r="H256" s="4"/>
      <c r="I256" s="84">
        <v>0</v>
      </c>
      <c r="J256" s="12"/>
      <c r="K256" s="12">
        <f t="shared" si="21"/>
        <v>0</v>
      </c>
      <c r="L256" s="85">
        <f t="shared" si="22"/>
        <v>0</v>
      </c>
      <c r="M256" s="286"/>
    </row>
    <row r="257" spans="1:13" ht="17.25" customHeight="1">
      <c r="A257" s="86" t="s">
        <v>174</v>
      </c>
      <c r="B257" s="87" t="s">
        <v>654</v>
      </c>
      <c r="C257" s="87"/>
      <c r="D257" s="84"/>
      <c r="E257" s="84">
        <v>2825</v>
      </c>
      <c r="F257" s="80"/>
      <c r="G257" s="84">
        <v>2858</v>
      </c>
      <c r="H257" s="4"/>
      <c r="I257" s="84">
        <f t="shared" si="20"/>
        <v>33</v>
      </c>
      <c r="J257" s="12"/>
      <c r="K257" s="12">
        <f t="shared" si="21"/>
        <v>99</v>
      </c>
      <c r="L257" s="85">
        <f t="shared" si="22"/>
        <v>99</v>
      </c>
      <c r="M257" s="286"/>
    </row>
    <row r="258" spans="1:13" ht="17.25" customHeight="1">
      <c r="A258" s="260" t="s">
        <v>175</v>
      </c>
      <c r="B258" s="293" t="s">
        <v>655</v>
      </c>
      <c r="C258" s="87" t="s">
        <v>525</v>
      </c>
      <c r="E258" s="84">
        <v>414</v>
      </c>
      <c r="F258" s="80"/>
      <c r="G258" s="84">
        <v>414</v>
      </c>
      <c r="H258" s="4"/>
      <c r="I258" s="84">
        <f t="shared" si="20"/>
        <v>0</v>
      </c>
      <c r="J258" s="12"/>
      <c r="K258" s="12">
        <f t="shared" si="21"/>
        <v>0</v>
      </c>
      <c r="L258" s="281">
        <v>0</v>
      </c>
      <c r="M258" s="286"/>
    </row>
    <row r="259" spans="1:13" ht="17.25" customHeight="1">
      <c r="A259" s="249"/>
      <c r="B259" s="294"/>
      <c r="C259" s="87" t="s">
        <v>16</v>
      </c>
      <c r="D259" s="84" t="s">
        <v>503</v>
      </c>
      <c r="E259" s="84">
        <v>115</v>
      </c>
      <c r="F259" s="80"/>
      <c r="G259" s="84">
        <v>115</v>
      </c>
      <c r="H259" s="4"/>
      <c r="I259" s="84">
        <f t="shared" si="20"/>
        <v>0</v>
      </c>
      <c r="J259" s="12"/>
      <c r="K259" s="12">
        <f t="shared" si="21"/>
        <v>0</v>
      </c>
      <c r="L259" s="282"/>
      <c r="M259" s="286"/>
    </row>
    <row r="260" spans="1:13" ht="17.25" customHeight="1">
      <c r="A260" s="250"/>
      <c r="B260" s="258"/>
      <c r="C260" s="87" t="s">
        <v>41</v>
      </c>
      <c r="D260" s="84"/>
      <c r="E260" s="84">
        <v>64</v>
      </c>
      <c r="F260" s="80"/>
      <c r="G260" s="84">
        <v>64</v>
      </c>
      <c r="H260" s="4"/>
      <c r="I260" s="84">
        <f t="shared" si="20"/>
        <v>0</v>
      </c>
      <c r="J260" s="12"/>
      <c r="K260" s="12">
        <f t="shared" si="21"/>
        <v>0</v>
      </c>
      <c r="L260" s="283"/>
      <c r="M260" s="286"/>
    </row>
    <row r="261" spans="1:13" ht="17.25" customHeight="1">
      <c r="A261" s="260" t="s">
        <v>176</v>
      </c>
      <c r="B261" s="248" t="s">
        <v>1456</v>
      </c>
      <c r="C261" s="87" t="s">
        <v>41</v>
      </c>
      <c r="D261" s="84"/>
      <c r="E261" s="84">
        <v>1589</v>
      </c>
      <c r="F261" s="80"/>
      <c r="G261" s="84">
        <v>1619</v>
      </c>
      <c r="H261" s="4"/>
      <c r="I261" s="84">
        <f t="shared" si="20"/>
        <v>30</v>
      </c>
      <c r="J261" s="12"/>
      <c r="K261" s="281">
        <f>I261*3</f>
        <v>90</v>
      </c>
      <c r="L261" s="287">
        <f>K261</f>
        <v>90</v>
      </c>
      <c r="M261" s="286"/>
    </row>
    <row r="262" spans="1:16" ht="17.25" customHeight="1">
      <c r="A262" s="261"/>
      <c r="B262" s="294"/>
      <c r="C262" s="87" t="s">
        <v>18</v>
      </c>
      <c r="D262" s="84" t="s">
        <v>503</v>
      </c>
      <c r="E262" s="84">
        <v>2</v>
      </c>
      <c r="F262" s="80"/>
      <c r="G262" s="84">
        <v>2</v>
      </c>
      <c r="H262" s="4"/>
      <c r="I262" s="84">
        <f t="shared" si="20"/>
        <v>0</v>
      </c>
      <c r="J262" s="12"/>
      <c r="K262" s="282"/>
      <c r="L262" s="288"/>
      <c r="M262" s="286"/>
      <c r="N262" s="230" t="s">
        <v>1440</v>
      </c>
      <c r="O262" s="231"/>
      <c r="P262" s="231"/>
    </row>
    <row r="263" spans="1:13" ht="17.25" customHeight="1">
      <c r="A263" s="291"/>
      <c r="B263" s="258"/>
      <c r="C263" s="87" t="s">
        <v>16</v>
      </c>
      <c r="D263" s="84"/>
      <c r="E263" s="84">
        <v>48</v>
      </c>
      <c r="F263" s="80"/>
      <c r="G263" s="84">
        <v>48</v>
      </c>
      <c r="H263" s="4"/>
      <c r="I263" s="84">
        <f t="shared" si="20"/>
        <v>0</v>
      </c>
      <c r="J263" s="12"/>
      <c r="K263" s="283"/>
      <c r="L263" s="289"/>
      <c r="M263" s="286"/>
    </row>
    <row r="264" spans="1:13" ht="17.25" customHeight="1">
      <c r="A264" s="86" t="s">
        <v>656</v>
      </c>
      <c r="B264" s="87" t="s">
        <v>657</v>
      </c>
      <c r="C264" s="87"/>
      <c r="D264" s="84" t="s">
        <v>503</v>
      </c>
      <c r="E264" s="84">
        <v>149</v>
      </c>
      <c r="F264" s="80"/>
      <c r="G264" s="84">
        <v>160</v>
      </c>
      <c r="H264" s="4"/>
      <c r="I264" s="84">
        <f t="shared" si="20"/>
        <v>11</v>
      </c>
      <c r="J264" s="12"/>
      <c r="K264" s="12">
        <f>I264*3</f>
        <v>33</v>
      </c>
      <c r="L264" s="12">
        <f>K264+J264</f>
        <v>33</v>
      </c>
      <c r="M264" s="286"/>
    </row>
    <row r="265" spans="1:13" ht="17.25" customHeight="1">
      <c r="A265" s="86" t="s">
        <v>19</v>
      </c>
      <c r="B265" s="87" t="s">
        <v>658</v>
      </c>
      <c r="C265" s="87"/>
      <c r="D265" s="84"/>
      <c r="E265" s="84">
        <v>3195</v>
      </c>
      <c r="F265" s="80"/>
      <c r="G265" s="84">
        <v>3222</v>
      </c>
      <c r="H265" s="4"/>
      <c r="I265" s="84">
        <f t="shared" si="20"/>
        <v>27</v>
      </c>
      <c r="J265" s="12"/>
      <c r="K265" s="12">
        <f aca="true" t="shared" si="23" ref="K265:K271">I265*3</f>
        <v>81</v>
      </c>
      <c r="L265" s="12">
        <f aca="true" t="shared" si="24" ref="L265:L271">K265+J265</f>
        <v>81</v>
      </c>
      <c r="M265" s="286"/>
    </row>
    <row r="266" spans="1:13" ht="17.25" customHeight="1">
      <c r="A266" s="86" t="s">
        <v>20</v>
      </c>
      <c r="B266" s="87" t="s">
        <v>659</v>
      </c>
      <c r="C266" s="87"/>
      <c r="D266" s="84" t="s">
        <v>503</v>
      </c>
      <c r="E266" s="78" t="s">
        <v>954</v>
      </c>
      <c r="F266" s="80"/>
      <c r="G266" s="78" t="s">
        <v>954</v>
      </c>
      <c r="H266" s="84"/>
      <c r="I266" s="84">
        <v>0</v>
      </c>
      <c r="J266" s="12"/>
      <c r="K266" s="12">
        <f t="shared" si="23"/>
        <v>0</v>
      </c>
      <c r="L266" s="12">
        <f t="shared" si="24"/>
        <v>0</v>
      </c>
      <c r="M266" s="286"/>
    </row>
    <row r="267" spans="1:13" ht="17.25" customHeight="1">
      <c r="A267" s="86" t="s">
        <v>21</v>
      </c>
      <c r="B267" s="87" t="s">
        <v>660</v>
      </c>
      <c r="C267" s="87"/>
      <c r="D267" s="84"/>
      <c r="E267" s="84">
        <v>262</v>
      </c>
      <c r="F267" s="80"/>
      <c r="G267" s="84">
        <v>285</v>
      </c>
      <c r="H267" s="4"/>
      <c r="I267" s="84">
        <f t="shared" si="20"/>
        <v>23</v>
      </c>
      <c r="J267" s="12"/>
      <c r="K267" s="12">
        <f t="shared" si="23"/>
        <v>69</v>
      </c>
      <c r="L267" s="12">
        <f t="shared" si="24"/>
        <v>69</v>
      </c>
      <c r="M267" s="286"/>
    </row>
    <row r="268" spans="1:13" ht="17.25" customHeight="1">
      <c r="A268" s="86" t="s">
        <v>22</v>
      </c>
      <c r="B268" s="87" t="s">
        <v>661</v>
      </c>
      <c r="C268" s="87"/>
      <c r="D268" s="84"/>
      <c r="E268" s="84">
        <v>932</v>
      </c>
      <c r="F268" s="80"/>
      <c r="G268" s="84">
        <v>948</v>
      </c>
      <c r="H268" s="4"/>
      <c r="I268" s="84">
        <f t="shared" si="20"/>
        <v>16</v>
      </c>
      <c r="J268" s="12"/>
      <c r="K268" s="12">
        <f t="shared" si="23"/>
        <v>48</v>
      </c>
      <c r="L268" s="12">
        <f t="shared" si="24"/>
        <v>48</v>
      </c>
      <c r="M268" s="286"/>
    </row>
    <row r="269" spans="1:13" ht="17.25" customHeight="1">
      <c r="A269" s="86" t="s">
        <v>23</v>
      </c>
      <c r="B269" s="87" t="s">
        <v>662</v>
      </c>
      <c r="C269" s="87"/>
      <c r="D269" s="84"/>
      <c r="E269" s="84">
        <v>3238</v>
      </c>
      <c r="F269" s="80"/>
      <c r="G269" s="84">
        <v>3238</v>
      </c>
      <c r="H269" s="4"/>
      <c r="I269" s="84">
        <f t="shared" si="20"/>
        <v>0</v>
      </c>
      <c r="J269" s="12"/>
      <c r="K269" s="12">
        <f t="shared" si="23"/>
        <v>0</v>
      </c>
      <c r="L269" s="12">
        <f t="shared" si="24"/>
        <v>0</v>
      </c>
      <c r="M269" s="286"/>
    </row>
    <row r="270" spans="1:13" ht="17.25" customHeight="1">
      <c r="A270" s="86" t="s">
        <v>24</v>
      </c>
      <c r="B270" s="87" t="s">
        <v>663</v>
      </c>
      <c r="C270" s="87"/>
      <c r="D270" s="84"/>
      <c r="E270" s="84">
        <v>108</v>
      </c>
      <c r="F270" s="80"/>
      <c r="G270" s="84">
        <v>162</v>
      </c>
      <c r="H270" s="4"/>
      <c r="I270" s="84">
        <f t="shared" si="20"/>
        <v>54</v>
      </c>
      <c r="J270" s="12"/>
      <c r="K270" s="12">
        <f t="shared" si="23"/>
        <v>162</v>
      </c>
      <c r="L270" s="12">
        <f t="shared" si="24"/>
        <v>162</v>
      </c>
      <c r="M270" s="286"/>
    </row>
    <row r="271" spans="1:13" ht="17.25" customHeight="1">
      <c r="A271" s="86" t="s">
        <v>25</v>
      </c>
      <c r="B271" s="87" t="s">
        <v>664</v>
      </c>
      <c r="C271" s="87"/>
      <c r="D271" s="84"/>
      <c r="E271" s="84">
        <v>1582</v>
      </c>
      <c r="F271" s="80"/>
      <c r="G271" s="84">
        <v>1623</v>
      </c>
      <c r="H271" s="4"/>
      <c r="I271" s="84">
        <f t="shared" si="20"/>
        <v>41</v>
      </c>
      <c r="J271" s="12"/>
      <c r="K271" s="12">
        <f t="shared" si="23"/>
        <v>123</v>
      </c>
      <c r="L271" s="12">
        <f t="shared" si="24"/>
        <v>123</v>
      </c>
      <c r="M271" s="286"/>
    </row>
    <row r="272" spans="1:13" ht="17.25" customHeight="1">
      <c r="A272" s="80" t="s">
        <v>499</v>
      </c>
      <c r="B272" s="81"/>
      <c r="C272" s="84"/>
      <c r="D272" s="84"/>
      <c r="E272" s="84"/>
      <c r="F272" s="84"/>
      <c r="G272" s="84"/>
      <c r="H272" s="84"/>
      <c r="I272" s="84"/>
      <c r="J272" s="85"/>
      <c r="K272" s="85"/>
      <c r="L272" s="85"/>
      <c r="M272" s="286"/>
    </row>
    <row r="273" spans="1:13" ht="25.5">
      <c r="A273" s="271" t="s">
        <v>665</v>
      </c>
      <c r="B273" s="272"/>
      <c r="C273" s="272"/>
      <c r="D273" s="272"/>
      <c r="E273" s="272"/>
      <c r="F273" s="272"/>
      <c r="G273" s="272"/>
      <c r="H273" s="272"/>
      <c r="I273" s="272"/>
      <c r="J273" s="272"/>
      <c r="K273" s="272"/>
      <c r="L273" s="272"/>
      <c r="M273" s="259"/>
    </row>
    <row r="274" spans="1:13" ht="18.75" customHeight="1">
      <c r="A274" s="259" t="s">
        <v>487</v>
      </c>
      <c r="B274" s="259"/>
      <c r="F274" s="273" t="s">
        <v>1462</v>
      </c>
      <c r="G274" s="273"/>
      <c r="H274" s="273"/>
      <c r="I274" s="273"/>
      <c r="K274" s="284"/>
      <c r="L274" s="284"/>
      <c r="M274" s="284"/>
    </row>
    <row r="275" spans="1:13" ht="18.75" customHeight="1">
      <c r="A275" s="262" t="s">
        <v>532</v>
      </c>
      <c r="B275" s="285" t="s">
        <v>489</v>
      </c>
      <c r="C275" s="286" t="s">
        <v>490</v>
      </c>
      <c r="D275" s="285" t="s">
        <v>491</v>
      </c>
      <c r="E275" s="285"/>
      <c r="F275" s="285" t="s">
        <v>232</v>
      </c>
      <c r="G275" s="285"/>
      <c r="H275" s="285" t="s">
        <v>492</v>
      </c>
      <c r="I275" s="285"/>
      <c r="J275" s="292" t="s">
        <v>493</v>
      </c>
      <c r="K275" s="292"/>
      <c r="L275" s="292"/>
      <c r="M275" s="285" t="s">
        <v>494</v>
      </c>
    </row>
    <row r="276" spans="1:13" ht="18.75" customHeight="1">
      <c r="A276" s="262"/>
      <c r="B276" s="285"/>
      <c r="C276" s="286"/>
      <c r="D276" s="84" t="s">
        <v>495</v>
      </c>
      <c r="E276" s="84" t="s">
        <v>496</v>
      </c>
      <c r="F276" s="84" t="s">
        <v>495</v>
      </c>
      <c r="G276" s="84" t="s">
        <v>496</v>
      </c>
      <c r="H276" s="84" t="s">
        <v>495</v>
      </c>
      <c r="I276" s="84" t="s">
        <v>496</v>
      </c>
      <c r="J276" s="85" t="s">
        <v>497</v>
      </c>
      <c r="K276" s="85" t="s">
        <v>498</v>
      </c>
      <c r="L276" s="85" t="s">
        <v>499</v>
      </c>
      <c r="M276" s="285"/>
    </row>
    <row r="277" spans="1:13" ht="18.75" customHeight="1">
      <c r="A277" s="262" t="s">
        <v>666</v>
      </c>
      <c r="B277" s="286" t="s">
        <v>667</v>
      </c>
      <c r="C277" s="87" t="s">
        <v>525</v>
      </c>
      <c r="D277" s="84"/>
      <c r="E277" s="84">
        <v>883</v>
      </c>
      <c r="F277" s="84"/>
      <c r="G277" s="84">
        <v>913</v>
      </c>
      <c r="H277" s="84"/>
      <c r="I277" s="4">
        <f>G277-E277</f>
        <v>30</v>
      </c>
      <c r="J277" s="12"/>
      <c r="K277" s="281">
        <f>45*3</f>
        <v>135</v>
      </c>
      <c r="L277" s="287">
        <f>K277</f>
        <v>135</v>
      </c>
      <c r="M277" s="293" t="s">
        <v>1463</v>
      </c>
    </row>
    <row r="278" spans="1:13" ht="18.75" customHeight="1">
      <c r="A278" s="285"/>
      <c r="B278" s="286"/>
      <c r="C278" s="87" t="s">
        <v>18</v>
      </c>
      <c r="D278" s="84"/>
      <c r="E278" s="84">
        <v>77</v>
      </c>
      <c r="F278" s="84"/>
      <c r="G278" s="84">
        <v>77</v>
      </c>
      <c r="H278" s="84"/>
      <c r="I278" s="4">
        <f aca="true" t="shared" si="25" ref="I278:I288">G278-E278</f>
        <v>0</v>
      </c>
      <c r="J278" s="12"/>
      <c r="K278" s="282"/>
      <c r="L278" s="288"/>
      <c r="M278" s="294"/>
    </row>
    <row r="279" spans="1:13" ht="18.75" customHeight="1">
      <c r="A279" s="285"/>
      <c r="B279" s="286"/>
      <c r="C279" s="87" t="s">
        <v>16</v>
      </c>
      <c r="D279" s="84"/>
      <c r="E279" s="84">
        <v>76</v>
      </c>
      <c r="F279" s="84"/>
      <c r="G279" s="84">
        <v>76</v>
      </c>
      <c r="H279" s="84"/>
      <c r="I279" s="4">
        <f t="shared" si="25"/>
        <v>0</v>
      </c>
      <c r="J279" s="12"/>
      <c r="K279" s="282"/>
      <c r="L279" s="288"/>
      <c r="M279" s="294"/>
    </row>
    <row r="280" spans="1:13" ht="18.75" customHeight="1">
      <c r="A280" s="285"/>
      <c r="B280" s="286"/>
      <c r="C280" s="87" t="s">
        <v>668</v>
      </c>
      <c r="D280" s="84"/>
      <c r="E280" s="84">
        <v>47</v>
      </c>
      <c r="F280" s="84"/>
      <c r="G280" s="84">
        <v>62</v>
      </c>
      <c r="H280" s="84"/>
      <c r="I280" s="4">
        <f t="shared" si="25"/>
        <v>15</v>
      </c>
      <c r="J280" s="12"/>
      <c r="K280" s="283"/>
      <c r="L280" s="289"/>
      <c r="M280" s="294"/>
    </row>
    <row r="281" spans="1:13" ht="18.75" customHeight="1">
      <c r="A281" s="86" t="s">
        <v>669</v>
      </c>
      <c r="B281" s="87" t="s">
        <v>670</v>
      </c>
      <c r="C281" s="87"/>
      <c r="D281" s="84"/>
      <c r="E281" s="84">
        <v>1144</v>
      </c>
      <c r="F281" s="84"/>
      <c r="G281" s="84">
        <v>1185</v>
      </c>
      <c r="H281" s="84"/>
      <c r="I281" s="4">
        <f t="shared" si="25"/>
        <v>41</v>
      </c>
      <c r="J281" s="12"/>
      <c r="K281" s="12">
        <f>I281*3</f>
        <v>123</v>
      </c>
      <c r="L281" s="85">
        <f>K281+J281</f>
        <v>123</v>
      </c>
      <c r="M281" s="294"/>
    </row>
    <row r="282" spans="1:13" ht="18.75" customHeight="1">
      <c r="A282" s="262" t="s">
        <v>671</v>
      </c>
      <c r="B282" s="286" t="s">
        <v>672</v>
      </c>
      <c r="C282" s="87" t="s">
        <v>525</v>
      </c>
      <c r="D282" s="84"/>
      <c r="E282" s="84">
        <v>1426</v>
      </c>
      <c r="F282" s="84"/>
      <c r="G282" s="84">
        <v>1493</v>
      </c>
      <c r="H282" s="84"/>
      <c r="I282" s="4">
        <f t="shared" si="25"/>
        <v>67</v>
      </c>
      <c r="J282" s="12"/>
      <c r="K282" s="281">
        <f>73*3</f>
        <v>219</v>
      </c>
      <c r="L282" s="281">
        <f>K282</f>
        <v>219</v>
      </c>
      <c r="M282" s="294"/>
    </row>
    <row r="283" spans="1:13" ht="18.75" customHeight="1">
      <c r="A283" s="285"/>
      <c r="B283" s="286"/>
      <c r="C283" s="87" t="s">
        <v>18</v>
      </c>
      <c r="D283" s="84"/>
      <c r="E283" s="84">
        <v>7867</v>
      </c>
      <c r="F283" s="84"/>
      <c r="G283" s="84">
        <v>7873</v>
      </c>
      <c r="H283" s="84"/>
      <c r="I283" s="4">
        <f t="shared" si="25"/>
        <v>6</v>
      </c>
      <c r="J283" s="12"/>
      <c r="K283" s="282"/>
      <c r="L283" s="282"/>
      <c r="M283" s="294"/>
    </row>
    <row r="284" spans="1:13" ht="18.75" customHeight="1">
      <c r="A284" s="285"/>
      <c r="B284" s="286"/>
      <c r="C284" s="87" t="s">
        <v>16</v>
      </c>
      <c r="D284" s="84"/>
      <c r="E284" s="84">
        <v>44</v>
      </c>
      <c r="F284" s="84"/>
      <c r="G284" s="84">
        <v>44</v>
      </c>
      <c r="H284" s="84"/>
      <c r="I284" s="4">
        <f t="shared" si="25"/>
        <v>0</v>
      </c>
      <c r="J284" s="12"/>
      <c r="K284" s="283"/>
      <c r="L284" s="283"/>
      <c r="M284" s="294"/>
    </row>
    <row r="285" spans="1:13" ht="18.75" customHeight="1">
      <c r="A285" s="260" t="s">
        <v>673</v>
      </c>
      <c r="B285" s="293" t="s">
        <v>674</v>
      </c>
      <c r="C285" s="87" t="s">
        <v>525</v>
      </c>
      <c r="D285" s="87"/>
      <c r="E285" s="84">
        <v>1032</v>
      </c>
      <c r="F285" s="87"/>
      <c r="G285" s="84">
        <v>1037</v>
      </c>
      <c r="H285" s="84"/>
      <c r="I285" s="4">
        <f t="shared" si="25"/>
        <v>5</v>
      </c>
      <c r="J285" s="12"/>
      <c r="K285" s="281">
        <f>7*3</f>
        <v>21</v>
      </c>
      <c r="L285" s="281">
        <f>K285</f>
        <v>21</v>
      </c>
      <c r="M285" s="294"/>
    </row>
    <row r="286" spans="1:13" ht="18.75" customHeight="1">
      <c r="A286" s="249"/>
      <c r="B286" s="294"/>
      <c r="C286" s="87" t="s">
        <v>18</v>
      </c>
      <c r="D286" s="87"/>
      <c r="E286" s="84">
        <v>211</v>
      </c>
      <c r="F286" s="87"/>
      <c r="G286" s="84">
        <v>213</v>
      </c>
      <c r="H286" s="84"/>
      <c r="I286" s="4">
        <f t="shared" si="25"/>
        <v>2</v>
      </c>
      <c r="J286" s="12"/>
      <c r="K286" s="282"/>
      <c r="L286" s="282"/>
      <c r="M286" s="294"/>
    </row>
    <row r="287" spans="1:13" ht="18.75" customHeight="1">
      <c r="A287" s="250"/>
      <c r="B287" s="258"/>
      <c r="C287" s="87" t="s">
        <v>16</v>
      </c>
      <c r="D287" s="87"/>
      <c r="E287" s="84">
        <v>107</v>
      </c>
      <c r="F287" s="87"/>
      <c r="G287" s="84">
        <v>107</v>
      </c>
      <c r="H287" s="84"/>
      <c r="I287" s="4">
        <f t="shared" si="25"/>
        <v>0</v>
      </c>
      <c r="J287" s="12"/>
      <c r="K287" s="283"/>
      <c r="L287" s="283"/>
      <c r="M287" s="294"/>
    </row>
    <row r="288" spans="1:13" ht="18.75" customHeight="1">
      <c r="A288" s="84"/>
      <c r="B288" s="84" t="s">
        <v>675</v>
      </c>
      <c r="C288" s="84"/>
      <c r="D288" s="87"/>
      <c r="E288" s="84">
        <v>3210</v>
      </c>
      <c r="F288" s="87"/>
      <c r="G288" s="82">
        <v>3210</v>
      </c>
      <c r="H288" s="84"/>
      <c r="I288" s="4">
        <f t="shared" si="25"/>
        <v>0</v>
      </c>
      <c r="J288" s="12"/>
      <c r="K288" s="85">
        <v>0</v>
      </c>
      <c r="L288" s="85">
        <f>K288+J288</f>
        <v>0</v>
      </c>
      <c r="M288" s="294"/>
    </row>
    <row r="289" spans="1:13" ht="18.75" customHeight="1">
      <c r="A289" s="84"/>
      <c r="B289" s="84"/>
      <c r="C289" s="84"/>
      <c r="D289" s="84"/>
      <c r="E289" s="84"/>
      <c r="F289" s="84"/>
      <c r="G289" s="87"/>
      <c r="H289" s="84"/>
      <c r="I289" s="84"/>
      <c r="J289" s="85"/>
      <c r="K289" s="85"/>
      <c r="L289" s="85"/>
      <c r="M289" s="294"/>
    </row>
    <row r="290" spans="1:13" ht="18.75" customHeight="1">
      <c r="A290" s="84"/>
      <c r="B290" s="84"/>
      <c r="C290" s="84"/>
      <c r="D290" s="84"/>
      <c r="E290" s="84"/>
      <c r="F290" s="84"/>
      <c r="G290" s="84"/>
      <c r="H290" s="84"/>
      <c r="I290" s="84"/>
      <c r="J290" s="85"/>
      <c r="K290" s="85"/>
      <c r="L290" s="85"/>
      <c r="M290" s="294"/>
    </row>
    <row r="291" spans="1:13" ht="18.75" customHeight="1">
      <c r="A291" s="84"/>
      <c r="B291" s="84"/>
      <c r="C291" s="84"/>
      <c r="D291" s="84"/>
      <c r="E291" s="84"/>
      <c r="F291" s="84"/>
      <c r="G291" s="84"/>
      <c r="H291" s="84"/>
      <c r="I291" s="84"/>
      <c r="J291" s="85"/>
      <c r="K291" s="85"/>
      <c r="L291" s="85"/>
      <c r="M291" s="294"/>
    </row>
    <row r="292" spans="1:13" ht="18.75" customHeight="1">
      <c r="A292" s="84"/>
      <c r="B292" s="84"/>
      <c r="C292" s="84"/>
      <c r="D292" s="84"/>
      <c r="E292" s="84"/>
      <c r="F292" s="84"/>
      <c r="G292" s="84"/>
      <c r="H292" s="84"/>
      <c r="I292" s="84"/>
      <c r="J292" s="85"/>
      <c r="K292" s="85"/>
      <c r="L292" s="85"/>
      <c r="M292" s="294"/>
    </row>
    <row r="293" spans="1:13" ht="18.75" customHeight="1">
      <c r="A293" s="84"/>
      <c r="B293" s="84"/>
      <c r="C293" s="84"/>
      <c r="D293" s="84"/>
      <c r="E293" s="84"/>
      <c r="F293" s="84"/>
      <c r="G293" s="84"/>
      <c r="H293" s="84"/>
      <c r="I293" s="84"/>
      <c r="J293" s="85"/>
      <c r="K293" s="85"/>
      <c r="L293" s="85"/>
      <c r="M293" s="294"/>
    </row>
    <row r="294" spans="1:13" ht="18.75" customHeight="1">
      <c r="A294" s="84"/>
      <c r="B294" s="84"/>
      <c r="C294" s="84"/>
      <c r="D294" s="84"/>
      <c r="E294" s="84"/>
      <c r="F294" s="84"/>
      <c r="G294" s="84"/>
      <c r="H294" s="84"/>
      <c r="I294" s="84"/>
      <c r="J294" s="85"/>
      <c r="K294" s="85"/>
      <c r="L294" s="85"/>
      <c r="M294" s="294"/>
    </row>
    <row r="295" spans="1:13" ht="18.75" customHeight="1">
      <c r="A295" s="84"/>
      <c r="B295" s="84"/>
      <c r="C295" s="84"/>
      <c r="D295" s="84"/>
      <c r="E295" s="84"/>
      <c r="F295" s="84"/>
      <c r="G295" s="84"/>
      <c r="H295" s="84"/>
      <c r="I295" s="84"/>
      <c r="J295" s="85"/>
      <c r="K295" s="85"/>
      <c r="L295" s="85"/>
      <c r="M295" s="294"/>
    </row>
    <row r="296" spans="1:13" ht="18.75" customHeight="1">
      <c r="A296" s="84" t="s">
        <v>499</v>
      </c>
      <c r="B296" s="84"/>
      <c r="C296" s="84"/>
      <c r="D296" s="84"/>
      <c r="E296" s="84"/>
      <c r="F296" s="84"/>
      <c r="G296" s="84"/>
      <c r="H296" s="84"/>
      <c r="I296" s="84"/>
      <c r="J296" s="85"/>
      <c r="K296" s="85"/>
      <c r="L296" s="85"/>
      <c r="M296" s="258"/>
    </row>
    <row r="297" spans="1:13" ht="18.75" customHeight="1">
      <c r="A297" s="84" t="s">
        <v>676</v>
      </c>
      <c r="B297" s="84"/>
      <c r="C297" s="84"/>
      <c r="D297" s="84"/>
      <c r="E297" s="84"/>
      <c r="F297" s="84"/>
      <c r="G297" s="84"/>
      <c r="H297" s="84"/>
      <c r="I297" s="84"/>
      <c r="J297" s="85"/>
      <c r="K297" s="85"/>
      <c r="L297" s="85"/>
      <c r="M297" s="84"/>
    </row>
  </sheetData>
  <sheetProtection/>
  <mergeCells count="324">
    <mergeCell ref="N8:P8"/>
    <mergeCell ref="N262:P262"/>
    <mergeCell ref="L140:L141"/>
    <mergeCell ref="L221:L223"/>
    <mergeCell ref="J239:L239"/>
    <mergeCell ref="L227:L229"/>
    <mergeCell ref="M239:M240"/>
    <mergeCell ref="M72:M73"/>
    <mergeCell ref="K65:K68"/>
    <mergeCell ref="L128:L129"/>
    <mergeCell ref="N64:O64"/>
    <mergeCell ref="K210:K212"/>
    <mergeCell ref="L210:L212"/>
    <mergeCell ref="L201:L203"/>
    <mergeCell ref="K201:K203"/>
    <mergeCell ref="L207:L209"/>
    <mergeCell ref="K207:K209"/>
    <mergeCell ref="K204:K206"/>
    <mergeCell ref="J72:L72"/>
    <mergeCell ref="K119:M119"/>
    <mergeCell ref="M120:M121"/>
    <mergeCell ref="A118:M118"/>
    <mergeCell ref="F120:G120"/>
    <mergeCell ref="A93:B93"/>
    <mergeCell ref="H96:I96"/>
    <mergeCell ref="M98:M117"/>
    <mergeCell ref="J120:L120"/>
    <mergeCell ref="F96:G96"/>
    <mergeCell ref="A119:B119"/>
    <mergeCell ref="D96:E96"/>
    <mergeCell ref="A52:A54"/>
    <mergeCell ref="A69:B69"/>
    <mergeCell ref="A72:A73"/>
    <mergeCell ref="H46:I46"/>
    <mergeCell ref="A61:A64"/>
    <mergeCell ref="A71:B71"/>
    <mergeCell ref="A65:A68"/>
    <mergeCell ref="B52:B54"/>
    <mergeCell ref="B61:B64"/>
    <mergeCell ref="A70:M70"/>
    <mergeCell ref="A49:A51"/>
    <mergeCell ref="B49:B51"/>
    <mergeCell ref="D46:E46"/>
    <mergeCell ref="K221:K223"/>
    <mergeCell ref="F218:I218"/>
    <mergeCell ref="A217:M217"/>
    <mergeCell ref="A213:A215"/>
    <mergeCell ref="L213:L215"/>
    <mergeCell ref="M195:M216"/>
    <mergeCell ref="L204:L206"/>
    <mergeCell ref="D239:E239"/>
    <mergeCell ref="B227:B229"/>
    <mergeCell ref="B221:B223"/>
    <mergeCell ref="H239:I239"/>
    <mergeCell ref="A236:B236"/>
    <mergeCell ref="A237:M237"/>
    <mergeCell ref="A238:B238"/>
    <mergeCell ref="M221:M236"/>
    <mergeCell ref="A239:A240"/>
    <mergeCell ref="B239:B240"/>
    <mergeCell ref="F239:G239"/>
    <mergeCell ref="A258:A260"/>
    <mergeCell ref="L258:L260"/>
    <mergeCell ref="C248:C249"/>
    <mergeCell ref="D248:E248"/>
    <mergeCell ref="H248:I248"/>
    <mergeCell ref="B258:B260"/>
    <mergeCell ref="B248:B249"/>
    <mergeCell ref="A248:A249"/>
    <mergeCell ref="F248:G248"/>
    <mergeCell ref="A247:B247"/>
    <mergeCell ref="K247:M247"/>
    <mergeCell ref="B224:B226"/>
    <mergeCell ref="C239:C240"/>
    <mergeCell ref="A227:A229"/>
    <mergeCell ref="K227:K229"/>
    <mergeCell ref="L224:L226"/>
    <mergeCell ref="A224:A226"/>
    <mergeCell ref="M241:M245"/>
    <mergeCell ref="K224:K226"/>
    <mergeCell ref="J219:L219"/>
    <mergeCell ref="F219:G219"/>
    <mergeCell ref="D219:E219"/>
    <mergeCell ref="A170:A172"/>
    <mergeCell ref="A173:A175"/>
    <mergeCell ref="B179:B181"/>
    <mergeCell ref="A179:A181"/>
    <mergeCell ref="B176:B178"/>
    <mergeCell ref="A193:A194"/>
    <mergeCell ref="B219:B220"/>
    <mergeCell ref="H219:I219"/>
    <mergeCell ref="A219:A220"/>
    <mergeCell ref="A207:A209"/>
    <mergeCell ref="A218:B218"/>
    <mergeCell ref="B210:B212"/>
    <mergeCell ref="B207:B209"/>
    <mergeCell ref="B213:B215"/>
    <mergeCell ref="A216:B216"/>
    <mergeCell ref="A210:A212"/>
    <mergeCell ref="A182:A185"/>
    <mergeCell ref="A176:A178"/>
    <mergeCell ref="B128:B129"/>
    <mergeCell ref="A168:A169"/>
    <mergeCell ref="B168:B169"/>
    <mergeCell ref="A146:A147"/>
    <mergeCell ref="B137:B138"/>
    <mergeCell ref="A130:A132"/>
    <mergeCell ref="A156:A158"/>
    <mergeCell ref="A166:M166"/>
    <mergeCell ref="H120:I120"/>
    <mergeCell ref="A95:B95"/>
    <mergeCell ref="B96:B97"/>
    <mergeCell ref="A117:B117"/>
    <mergeCell ref="A96:A97"/>
    <mergeCell ref="C120:C121"/>
    <mergeCell ref="B120:B121"/>
    <mergeCell ref="A120:A121"/>
    <mergeCell ref="D120:E120"/>
    <mergeCell ref="F119:I119"/>
    <mergeCell ref="L126:L127"/>
    <mergeCell ref="K137:K138"/>
    <mergeCell ref="H146:I146"/>
    <mergeCell ref="A145:B145"/>
    <mergeCell ref="C146:C147"/>
    <mergeCell ref="B140:B141"/>
    <mergeCell ref="D146:E146"/>
    <mergeCell ref="K145:M145"/>
    <mergeCell ref="L137:L138"/>
    <mergeCell ref="F146:G146"/>
    <mergeCell ref="K159:K161"/>
    <mergeCell ref="B126:B127"/>
    <mergeCell ref="B130:B132"/>
    <mergeCell ref="A144:M144"/>
    <mergeCell ref="K130:K132"/>
    <mergeCell ref="L130:L132"/>
    <mergeCell ref="K140:K141"/>
    <mergeCell ref="K126:K127"/>
    <mergeCell ref="K128:K129"/>
    <mergeCell ref="M122:M143"/>
    <mergeCell ref="K167:M167"/>
    <mergeCell ref="B156:B158"/>
    <mergeCell ref="F168:G168"/>
    <mergeCell ref="D168:E168"/>
    <mergeCell ref="C168:C169"/>
    <mergeCell ref="J168:L168"/>
    <mergeCell ref="M148:M165"/>
    <mergeCell ref="K162:K164"/>
    <mergeCell ref="K148:K150"/>
    <mergeCell ref="K156:K158"/>
    <mergeCell ref="F193:G193"/>
    <mergeCell ref="F192:I192"/>
    <mergeCell ref="C193:C194"/>
    <mergeCell ref="A162:A164"/>
    <mergeCell ref="B162:B164"/>
    <mergeCell ref="A192:B192"/>
    <mergeCell ref="A190:B190"/>
    <mergeCell ref="A191:M191"/>
    <mergeCell ref="B170:B172"/>
    <mergeCell ref="A165:B165"/>
    <mergeCell ref="B193:B194"/>
    <mergeCell ref="D193:E193"/>
    <mergeCell ref="H193:I193"/>
    <mergeCell ref="L176:L178"/>
    <mergeCell ref="L186:L189"/>
    <mergeCell ref="B182:B185"/>
    <mergeCell ref="K176:K178"/>
    <mergeCell ref="K186:K189"/>
    <mergeCell ref="B186:B189"/>
    <mergeCell ref="J193:L193"/>
    <mergeCell ref="M170:M190"/>
    <mergeCell ref="L173:L175"/>
    <mergeCell ref="B173:B175"/>
    <mergeCell ref="F167:I167"/>
    <mergeCell ref="M168:M169"/>
    <mergeCell ref="H168:I168"/>
    <mergeCell ref="K182:K185"/>
    <mergeCell ref="L182:L185"/>
    <mergeCell ref="A167:B167"/>
    <mergeCell ref="A186:A189"/>
    <mergeCell ref="B72:B73"/>
    <mergeCell ref="B146:B147"/>
    <mergeCell ref="A143:B143"/>
    <mergeCell ref="A159:A161"/>
    <mergeCell ref="B159:B161"/>
    <mergeCell ref="A148:A150"/>
    <mergeCell ref="B148:B150"/>
    <mergeCell ref="L156:L158"/>
    <mergeCell ref="M146:M147"/>
    <mergeCell ref="J146:L146"/>
    <mergeCell ref="F145:I145"/>
    <mergeCell ref="L148:L150"/>
    <mergeCell ref="L159:L161"/>
    <mergeCell ref="M27:M43"/>
    <mergeCell ref="L33:L36"/>
    <mergeCell ref="K179:K181"/>
    <mergeCell ref="L162:L164"/>
    <mergeCell ref="K173:K175"/>
    <mergeCell ref="K170:K172"/>
    <mergeCell ref="L170:L172"/>
    <mergeCell ref="L179:L181"/>
    <mergeCell ref="M48:M69"/>
    <mergeCell ref="A1:M1"/>
    <mergeCell ref="A2:B2"/>
    <mergeCell ref="F2:I2"/>
    <mergeCell ref="K2:M2"/>
    <mergeCell ref="B65:B68"/>
    <mergeCell ref="C25:C26"/>
    <mergeCell ref="D25:E25"/>
    <mergeCell ref="F25:G25"/>
    <mergeCell ref="A45:B45"/>
    <mergeCell ref="A43:B43"/>
    <mergeCell ref="A44:M44"/>
    <mergeCell ref="K39:K42"/>
    <mergeCell ref="H25:I25"/>
    <mergeCell ref="A25:A26"/>
    <mergeCell ref="F46:G46"/>
    <mergeCell ref="F45:I45"/>
    <mergeCell ref="K71:M71"/>
    <mergeCell ref="J49:J51"/>
    <mergeCell ref="K49:K51"/>
    <mergeCell ref="K52:K54"/>
    <mergeCell ref="K61:K64"/>
    <mergeCell ref="J52:J54"/>
    <mergeCell ref="L61:L64"/>
    <mergeCell ref="L65:L68"/>
    <mergeCell ref="A46:A47"/>
    <mergeCell ref="B46:B47"/>
    <mergeCell ref="M5:M22"/>
    <mergeCell ref="A22:B22"/>
    <mergeCell ref="K45:M45"/>
    <mergeCell ref="C46:C47"/>
    <mergeCell ref="J46:L46"/>
    <mergeCell ref="M46:M47"/>
    <mergeCell ref="A24:B24"/>
    <mergeCell ref="M25:M26"/>
    <mergeCell ref="L52:L54"/>
    <mergeCell ref="L49:L51"/>
    <mergeCell ref="C72:C73"/>
    <mergeCell ref="D72:E72"/>
    <mergeCell ref="F72:G72"/>
    <mergeCell ref="H72:I72"/>
    <mergeCell ref="F71:I71"/>
    <mergeCell ref="M74:M93"/>
    <mergeCell ref="J96:L96"/>
    <mergeCell ref="C96:C97"/>
    <mergeCell ref="K95:M95"/>
    <mergeCell ref="F95:I95"/>
    <mergeCell ref="M96:M97"/>
    <mergeCell ref="A94:M94"/>
    <mergeCell ref="J3:L3"/>
    <mergeCell ref="F3:G3"/>
    <mergeCell ref="A23:M23"/>
    <mergeCell ref="B3:B4"/>
    <mergeCell ref="D3:E3"/>
    <mergeCell ref="A3:A4"/>
    <mergeCell ref="M3:M4"/>
    <mergeCell ref="C3:C4"/>
    <mergeCell ref="H3:I3"/>
    <mergeCell ref="K24:M24"/>
    <mergeCell ref="A39:A42"/>
    <mergeCell ref="B25:B26"/>
    <mergeCell ref="B39:B42"/>
    <mergeCell ref="B33:B36"/>
    <mergeCell ref="A33:A36"/>
    <mergeCell ref="K33:K36"/>
    <mergeCell ref="J25:L25"/>
    <mergeCell ref="L39:L42"/>
    <mergeCell ref="F24:I24"/>
    <mergeCell ref="B285:B287"/>
    <mergeCell ref="B277:B280"/>
    <mergeCell ref="A274:B274"/>
    <mergeCell ref="A285:A287"/>
    <mergeCell ref="A277:A280"/>
    <mergeCell ref="A282:A284"/>
    <mergeCell ref="B282:B284"/>
    <mergeCell ref="A204:A206"/>
    <mergeCell ref="B195:B197"/>
    <mergeCell ref="A195:A197"/>
    <mergeCell ref="A198:A200"/>
    <mergeCell ref="B201:B203"/>
    <mergeCell ref="A201:A203"/>
    <mergeCell ref="B198:B200"/>
    <mergeCell ref="B204:B206"/>
    <mergeCell ref="K213:K215"/>
    <mergeCell ref="F274:I274"/>
    <mergeCell ref="F238:I238"/>
    <mergeCell ref="K238:M238"/>
    <mergeCell ref="A246:M246"/>
    <mergeCell ref="A245:B245"/>
    <mergeCell ref="F247:I247"/>
    <mergeCell ref="A221:A223"/>
    <mergeCell ref="C219:C220"/>
    <mergeCell ref="B261:B263"/>
    <mergeCell ref="H275:I275"/>
    <mergeCell ref="A273:M273"/>
    <mergeCell ref="A261:A263"/>
    <mergeCell ref="B275:B276"/>
    <mergeCell ref="D275:E275"/>
    <mergeCell ref="C275:C276"/>
    <mergeCell ref="M275:M276"/>
    <mergeCell ref="F275:G275"/>
    <mergeCell ref="A275:A276"/>
    <mergeCell ref="K274:M274"/>
    <mergeCell ref="M248:M249"/>
    <mergeCell ref="L282:L284"/>
    <mergeCell ref="L285:L287"/>
    <mergeCell ref="J248:L248"/>
    <mergeCell ref="K261:K263"/>
    <mergeCell ref="K218:M218"/>
    <mergeCell ref="M250:M272"/>
    <mergeCell ref="K285:K287"/>
    <mergeCell ref="K277:K280"/>
    <mergeCell ref="L261:L263"/>
    <mergeCell ref="L277:L280"/>
    <mergeCell ref="M219:M220"/>
    <mergeCell ref="K282:K284"/>
    <mergeCell ref="J275:L275"/>
    <mergeCell ref="M277:M296"/>
    <mergeCell ref="K198:K200"/>
    <mergeCell ref="K192:M192"/>
    <mergeCell ref="L198:L200"/>
    <mergeCell ref="L195:L197"/>
    <mergeCell ref="K195:K197"/>
    <mergeCell ref="M193:M194"/>
  </mergeCells>
  <printOptions horizontalCentered="1" verticalCentered="1"/>
  <pageMargins left="0.7480314960629921" right="0.7480314960629921" top="0.63" bottom="0.6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  <rowBreaks count="12" manualBreakCount="12">
    <brk id="22" max="255" man="1"/>
    <brk id="43" max="255" man="1"/>
    <brk id="69" max="255" man="1"/>
    <brk id="93" max="255" man="1"/>
    <brk id="117" max="255" man="1"/>
    <brk id="143" max="255" man="1"/>
    <brk id="165" max="255" man="1"/>
    <brk id="190" max="255" man="1"/>
    <brk id="216" max="255" man="1"/>
    <brk id="236" max="255" man="1"/>
    <brk id="245" max="255" man="1"/>
    <brk id="2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37"/>
  <sheetViews>
    <sheetView tabSelected="1" zoomScalePageLayoutView="0" workbookViewId="0" topLeftCell="A1">
      <selection activeCell="C315" sqref="C315"/>
    </sheetView>
  </sheetViews>
  <sheetFormatPr defaultColWidth="9.00390625" defaultRowHeight="14.25"/>
  <cols>
    <col min="1" max="1" width="6.875" style="27" customWidth="1"/>
    <col min="2" max="2" width="9.00390625" style="27" customWidth="1"/>
    <col min="3" max="3" width="9.75390625" style="35" customWidth="1"/>
    <col min="4" max="4" width="11.00390625" style="45" customWidth="1"/>
    <col min="5" max="5" width="11.625" style="57" bestFit="1" customWidth="1"/>
    <col min="6" max="6" width="12.00390625" style="46" customWidth="1"/>
    <col min="7" max="7" width="10.75390625" style="64" customWidth="1"/>
    <col min="8" max="8" width="9.50390625" style="66" bestFit="1" customWidth="1"/>
    <col min="9" max="9" width="11.875" style="31" customWidth="1"/>
    <col min="10" max="10" width="9.875" style="31" customWidth="1"/>
    <col min="11" max="11" width="10.625" style="34" customWidth="1"/>
    <col min="12" max="12" width="13.50390625" style="27" customWidth="1"/>
    <col min="13" max="16384" width="9.00390625" style="27" customWidth="1"/>
  </cols>
  <sheetData>
    <row r="1" spans="1:12" ht="25.5">
      <c r="A1" s="271" t="s">
        <v>85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3"/>
    </row>
    <row r="2" spans="1:12" ht="24" customHeight="1">
      <c r="A2" s="273" t="s">
        <v>969</v>
      </c>
      <c r="B2" s="273"/>
      <c r="C2" s="233" t="s">
        <v>1462</v>
      </c>
      <c r="D2" s="234"/>
      <c r="E2" s="234"/>
      <c r="F2" s="234"/>
      <c r="G2" s="234"/>
      <c r="H2" s="234"/>
      <c r="J2" s="274"/>
      <c r="K2" s="274"/>
      <c r="L2" s="274"/>
    </row>
    <row r="3" spans="1:12" ht="29.25" customHeight="1">
      <c r="A3" s="270" t="s">
        <v>970</v>
      </c>
      <c r="B3" s="266" t="s">
        <v>971</v>
      </c>
      <c r="C3" s="270" t="s">
        <v>1152</v>
      </c>
      <c r="D3" s="270"/>
      <c r="E3" s="270" t="s">
        <v>1153</v>
      </c>
      <c r="F3" s="270"/>
      <c r="G3" s="267" t="s">
        <v>974</v>
      </c>
      <c r="H3" s="267"/>
      <c r="I3" s="267" t="s">
        <v>975</v>
      </c>
      <c r="J3" s="267"/>
      <c r="K3" s="267"/>
      <c r="L3" s="266" t="s">
        <v>976</v>
      </c>
    </row>
    <row r="4" spans="1:12" ht="29.25" customHeight="1">
      <c r="A4" s="270"/>
      <c r="B4" s="266"/>
      <c r="C4" s="25" t="s">
        <v>977</v>
      </c>
      <c r="D4" s="38" t="s">
        <v>978</v>
      </c>
      <c r="E4" s="73" t="s">
        <v>977</v>
      </c>
      <c r="F4" s="48" t="s">
        <v>978</v>
      </c>
      <c r="G4" s="58" t="s">
        <v>977</v>
      </c>
      <c r="H4" s="62" t="s">
        <v>978</v>
      </c>
      <c r="I4" s="24" t="s">
        <v>979</v>
      </c>
      <c r="J4" s="24" t="s">
        <v>980</v>
      </c>
      <c r="K4" s="24" t="s">
        <v>981</v>
      </c>
      <c r="L4" s="266"/>
    </row>
    <row r="5" spans="1:12" ht="29.25" customHeight="1">
      <c r="A5" s="39" t="s">
        <v>982</v>
      </c>
      <c r="B5" s="37" t="s">
        <v>1154</v>
      </c>
      <c r="C5" s="25">
        <v>66711</v>
      </c>
      <c r="D5" s="32" t="s">
        <v>1441</v>
      </c>
      <c r="E5" s="25">
        <v>68509</v>
      </c>
      <c r="F5" s="32" t="s">
        <v>1441</v>
      </c>
      <c r="G5" s="127">
        <f>E5-C5</f>
        <v>1798</v>
      </c>
      <c r="H5" s="111" t="s">
        <v>1489</v>
      </c>
      <c r="I5" s="12">
        <f>G5*0.589</f>
        <v>1059.022</v>
      </c>
      <c r="J5" s="24">
        <f>H5*2.86</f>
        <v>102.96</v>
      </c>
      <c r="K5" s="44">
        <f>J5+I5</f>
        <v>1161.982</v>
      </c>
      <c r="L5" s="269" t="s">
        <v>1465</v>
      </c>
    </row>
    <row r="6" spans="1:12" ht="29.25" customHeight="1">
      <c r="A6" s="39" t="s">
        <v>87</v>
      </c>
      <c r="B6" s="37" t="s">
        <v>1156</v>
      </c>
      <c r="C6" s="25">
        <v>28466</v>
      </c>
      <c r="D6" s="32" t="s">
        <v>1442</v>
      </c>
      <c r="E6" s="25">
        <v>29873</v>
      </c>
      <c r="F6" s="32" t="s">
        <v>1442</v>
      </c>
      <c r="G6" s="127">
        <f aca="true" t="shared" si="0" ref="G6:G14">E6-C6</f>
        <v>1407</v>
      </c>
      <c r="H6" s="111" t="s">
        <v>1490</v>
      </c>
      <c r="I6" s="12">
        <f aca="true" t="shared" si="1" ref="I6:I14">G6*0.589</f>
        <v>828.723</v>
      </c>
      <c r="J6" s="24">
        <f aca="true" t="shared" si="2" ref="J6:J14">H6*2.86</f>
        <v>51.48</v>
      </c>
      <c r="K6" s="44">
        <f aca="true" t="shared" si="3" ref="K6:K14">J6+I6</f>
        <v>880.203</v>
      </c>
      <c r="L6" s="269"/>
    </row>
    <row r="7" spans="1:12" ht="29.25" customHeight="1">
      <c r="A7" s="39" t="s">
        <v>88</v>
      </c>
      <c r="B7" s="37" t="s">
        <v>1158</v>
      </c>
      <c r="C7" s="25">
        <v>19059</v>
      </c>
      <c r="D7" s="32" t="s">
        <v>1441</v>
      </c>
      <c r="E7" s="25">
        <v>20234</v>
      </c>
      <c r="F7" s="32" t="s">
        <v>1441</v>
      </c>
      <c r="G7" s="127">
        <f t="shared" si="0"/>
        <v>1175</v>
      </c>
      <c r="H7" s="111" t="s">
        <v>1489</v>
      </c>
      <c r="I7" s="12">
        <f t="shared" si="1"/>
        <v>692.0749999999999</v>
      </c>
      <c r="J7" s="24">
        <f t="shared" si="2"/>
        <v>102.96</v>
      </c>
      <c r="K7" s="44">
        <f t="shared" si="3"/>
        <v>795.035</v>
      </c>
      <c r="L7" s="269"/>
    </row>
    <row r="8" spans="1:12" ht="29.25" customHeight="1">
      <c r="A8" s="39" t="s">
        <v>89</v>
      </c>
      <c r="B8" s="37" t="s">
        <v>1159</v>
      </c>
      <c r="C8" s="25">
        <v>6977</v>
      </c>
      <c r="D8" s="32" t="s">
        <v>1442</v>
      </c>
      <c r="E8" s="25">
        <v>7869</v>
      </c>
      <c r="F8" s="32" t="s">
        <v>1442</v>
      </c>
      <c r="G8" s="127">
        <f t="shared" si="0"/>
        <v>892</v>
      </c>
      <c r="H8" s="111" t="s">
        <v>1490</v>
      </c>
      <c r="I8" s="12">
        <f t="shared" si="1"/>
        <v>525.3879999999999</v>
      </c>
      <c r="J8" s="24">
        <f t="shared" si="2"/>
        <v>51.48</v>
      </c>
      <c r="K8" s="44">
        <f t="shared" si="3"/>
        <v>576.8679999999999</v>
      </c>
      <c r="L8" s="269"/>
    </row>
    <row r="9" spans="1:12" ht="29.25" customHeight="1">
      <c r="A9" s="39" t="s">
        <v>90</v>
      </c>
      <c r="B9" s="37" t="s">
        <v>1160</v>
      </c>
      <c r="C9" s="25">
        <v>27875</v>
      </c>
      <c r="D9" s="32" t="s">
        <v>1441</v>
      </c>
      <c r="E9" s="25">
        <v>29476</v>
      </c>
      <c r="F9" s="32" t="s">
        <v>1441</v>
      </c>
      <c r="G9" s="127">
        <f t="shared" si="0"/>
        <v>1601</v>
      </c>
      <c r="H9" s="111" t="s">
        <v>1489</v>
      </c>
      <c r="I9" s="12">
        <f t="shared" si="1"/>
        <v>942.9889999999999</v>
      </c>
      <c r="J9" s="24">
        <f t="shared" si="2"/>
        <v>102.96</v>
      </c>
      <c r="K9" s="44">
        <f t="shared" si="3"/>
        <v>1045.9489999999998</v>
      </c>
      <c r="L9" s="269"/>
    </row>
    <row r="10" spans="1:12" ht="29.25" customHeight="1">
      <c r="A10" s="39" t="s">
        <v>91</v>
      </c>
      <c r="B10" s="37" t="s">
        <v>1161</v>
      </c>
      <c r="C10" s="25">
        <v>32003</v>
      </c>
      <c r="D10" s="32" t="s">
        <v>1441</v>
      </c>
      <c r="E10" s="25">
        <v>35098</v>
      </c>
      <c r="F10" s="32" t="s">
        <v>1441</v>
      </c>
      <c r="G10" s="127">
        <f t="shared" si="0"/>
        <v>3095</v>
      </c>
      <c r="H10" s="111" t="s">
        <v>1489</v>
      </c>
      <c r="I10" s="12">
        <f t="shared" si="1"/>
        <v>1822.955</v>
      </c>
      <c r="J10" s="24">
        <f t="shared" si="2"/>
        <v>102.96</v>
      </c>
      <c r="K10" s="44">
        <f t="shared" si="3"/>
        <v>1925.915</v>
      </c>
      <c r="L10" s="269"/>
    </row>
    <row r="11" spans="1:12" ht="29.25" customHeight="1">
      <c r="A11" s="39" t="s">
        <v>92</v>
      </c>
      <c r="B11" s="37" t="s">
        <v>1162</v>
      </c>
      <c r="C11" s="25">
        <v>52178</v>
      </c>
      <c r="D11" s="32" t="s">
        <v>1441</v>
      </c>
      <c r="E11" s="25">
        <v>53976</v>
      </c>
      <c r="F11" s="32" t="s">
        <v>1441</v>
      </c>
      <c r="G11" s="127">
        <f t="shared" si="0"/>
        <v>1798</v>
      </c>
      <c r="H11" s="111" t="s">
        <v>1489</v>
      </c>
      <c r="I11" s="12">
        <f t="shared" si="1"/>
        <v>1059.022</v>
      </c>
      <c r="J11" s="24">
        <f t="shared" si="2"/>
        <v>102.96</v>
      </c>
      <c r="K11" s="44">
        <f t="shared" si="3"/>
        <v>1161.982</v>
      </c>
      <c r="L11" s="269"/>
    </row>
    <row r="12" spans="1:12" ht="29.25" customHeight="1">
      <c r="A12" s="39" t="s">
        <v>93</v>
      </c>
      <c r="B12" s="37" t="s">
        <v>1163</v>
      </c>
      <c r="C12" s="25">
        <v>58090</v>
      </c>
      <c r="D12" s="32" t="s">
        <v>1441</v>
      </c>
      <c r="E12" s="25">
        <v>59491</v>
      </c>
      <c r="F12" s="32" t="s">
        <v>1441</v>
      </c>
      <c r="G12" s="127">
        <f t="shared" si="0"/>
        <v>1401</v>
      </c>
      <c r="H12" s="111" t="s">
        <v>1489</v>
      </c>
      <c r="I12" s="12">
        <f t="shared" si="1"/>
        <v>825.189</v>
      </c>
      <c r="J12" s="24">
        <f t="shared" si="2"/>
        <v>102.96</v>
      </c>
      <c r="K12" s="44">
        <f t="shared" si="3"/>
        <v>928.149</v>
      </c>
      <c r="L12" s="269"/>
    </row>
    <row r="13" spans="1:12" ht="29.25" customHeight="1">
      <c r="A13" s="39" t="s">
        <v>94</v>
      </c>
      <c r="B13" s="37" t="s">
        <v>1164</v>
      </c>
      <c r="C13" s="25">
        <v>61346</v>
      </c>
      <c r="D13" s="32" t="s">
        <v>1441</v>
      </c>
      <c r="E13" s="25">
        <v>62689</v>
      </c>
      <c r="F13" s="32" t="s">
        <v>1441</v>
      </c>
      <c r="G13" s="127">
        <f t="shared" si="0"/>
        <v>1343</v>
      </c>
      <c r="H13" s="111" t="s">
        <v>1489</v>
      </c>
      <c r="I13" s="12">
        <f t="shared" si="1"/>
        <v>791.0269999999999</v>
      </c>
      <c r="J13" s="24">
        <f t="shared" si="2"/>
        <v>102.96</v>
      </c>
      <c r="K13" s="44">
        <f t="shared" si="3"/>
        <v>893.987</v>
      </c>
      <c r="L13" s="269"/>
    </row>
    <row r="14" spans="1:12" ht="29.25" customHeight="1">
      <c r="A14" s="39" t="s">
        <v>95</v>
      </c>
      <c r="B14" s="37" t="s">
        <v>1165</v>
      </c>
      <c r="C14" s="25">
        <v>39051</v>
      </c>
      <c r="D14" s="32" t="s">
        <v>1441</v>
      </c>
      <c r="E14" s="25">
        <v>41737</v>
      </c>
      <c r="F14" s="32" t="s">
        <v>1441</v>
      </c>
      <c r="G14" s="127">
        <f t="shared" si="0"/>
        <v>2686</v>
      </c>
      <c r="H14" s="111" t="s">
        <v>1489</v>
      </c>
      <c r="I14" s="12">
        <f t="shared" si="1"/>
        <v>1582.0539999999999</v>
      </c>
      <c r="J14" s="24">
        <f t="shared" si="2"/>
        <v>102.96</v>
      </c>
      <c r="K14" s="44">
        <f t="shared" si="3"/>
        <v>1685.014</v>
      </c>
      <c r="L14" s="269"/>
    </row>
    <row r="15" spans="1:12" ht="29.25" customHeight="1">
      <c r="A15" s="232" t="s">
        <v>981</v>
      </c>
      <c r="B15" s="232"/>
      <c r="C15" s="41"/>
      <c r="D15" s="38"/>
      <c r="E15" s="75"/>
      <c r="F15" s="76"/>
      <c r="G15" s="61"/>
      <c r="H15" s="65"/>
      <c r="I15" s="44"/>
      <c r="J15" s="44"/>
      <c r="K15" s="44"/>
      <c r="L15" s="269"/>
    </row>
    <row r="16" spans="1:12" ht="25.5">
      <c r="A16" s="271" t="s">
        <v>85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3"/>
    </row>
    <row r="17" spans="1:12" ht="24" customHeight="1">
      <c r="A17" s="273" t="s">
        <v>969</v>
      </c>
      <c r="B17" s="273"/>
      <c r="C17" s="233" t="s">
        <v>1462</v>
      </c>
      <c r="D17" s="234"/>
      <c r="E17" s="234"/>
      <c r="F17" s="234"/>
      <c r="G17" s="234"/>
      <c r="H17" s="234"/>
      <c r="J17" s="274"/>
      <c r="K17" s="274"/>
      <c r="L17" s="274"/>
    </row>
    <row r="18" spans="1:12" ht="29.25" customHeight="1">
      <c r="A18" s="270" t="s">
        <v>970</v>
      </c>
      <c r="B18" s="266" t="s">
        <v>971</v>
      </c>
      <c r="C18" s="222" t="s">
        <v>1152</v>
      </c>
      <c r="D18" s="222"/>
      <c r="E18" s="222" t="s">
        <v>1153</v>
      </c>
      <c r="F18" s="222"/>
      <c r="G18" s="221" t="s">
        <v>974</v>
      </c>
      <c r="H18" s="221"/>
      <c r="I18" s="267" t="s">
        <v>975</v>
      </c>
      <c r="J18" s="267"/>
      <c r="K18" s="267"/>
      <c r="L18" s="36" t="s">
        <v>976</v>
      </c>
    </row>
    <row r="19" spans="1:12" ht="29.25" customHeight="1">
      <c r="A19" s="270"/>
      <c r="B19" s="266"/>
      <c r="C19" s="25" t="s">
        <v>977</v>
      </c>
      <c r="D19" s="38" t="s">
        <v>978</v>
      </c>
      <c r="E19" s="73" t="s">
        <v>977</v>
      </c>
      <c r="F19" s="74" t="s">
        <v>978</v>
      </c>
      <c r="G19" s="58" t="s">
        <v>977</v>
      </c>
      <c r="H19" s="62" t="s">
        <v>978</v>
      </c>
      <c r="I19" s="24" t="s">
        <v>979</v>
      </c>
      <c r="J19" s="24" t="s">
        <v>980</v>
      </c>
      <c r="K19" s="24" t="s">
        <v>981</v>
      </c>
      <c r="L19" s="49"/>
    </row>
    <row r="20" spans="1:12" ht="29.25" customHeight="1">
      <c r="A20" s="39" t="s">
        <v>1166</v>
      </c>
      <c r="B20" s="37" t="s">
        <v>1167</v>
      </c>
      <c r="C20" s="25">
        <v>46605</v>
      </c>
      <c r="D20" s="32" t="s">
        <v>86</v>
      </c>
      <c r="E20" s="25">
        <v>46916</v>
      </c>
      <c r="F20" s="32" t="s">
        <v>86</v>
      </c>
      <c r="G20" s="127">
        <f>E20-C20</f>
        <v>311</v>
      </c>
      <c r="H20" s="111" t="s">
        <v>1489</v>
      </c>
      <c r="I20" s="12">
        <f>G20*0.589</f>
        <v>183.179</v>
      </c>
      <c r="J20" s="24">
        <f>H20*2.86</f>
        <v>102.96</v>
      </c>
      <c r="K20" s="44">
        <f>J20+I20</f>
        <v>286.139</v>
      </c>
      <c r="L20" s="269" t="s">
        <v>1465</v>
      </c>
    </row>
    <row r="21" spans="1:12" ht="29.25" customHeight="1">
      <c r="A21" s="39" t="s">
        <v>1168</v>
      </c>
      <c r="B21" s="37" t="s">
        <v>1169</v>
      </c>
      <c r="C21" s="25">
        <v>37134</v>
      </c>
      <c r="D21" s="32" t="s">
        <v>1441</v>
      </c>
      <c r="E21" s="25">
        <v>39646</v>
      </c>
      <c r="F21" s="32" t="s">
        <v>1441</v>
      </c>
      <c r="G21" s="127">
        <f aca="true" t="shared" si="4" ref="G21:G29">E21-C21</f>
        <v>2512</v>
      </c>
      <c r="H21" s="111" t="s">
        <v>1489</v>
      </c>
      <c r="I21" s="12">
        <f aca="true" t="shared" si="5" ref="I21:I29">G21*0.589</f>
        <v>1479.568</v>
      </c>
      <c r="J21" s="24">
        <f aca="true" t="shared" si="6" ref="J21:J29">H21*2.86</f>
        <v>102.96</v>
      </c>
      <c r="K21" s="44">
        <f aca="true" t="shared" si="7" ref="K21:K29">J21+I21</f>
        <v>1582.528</v>
      </c>
      <c r="L21" s="269"/>
    </row>
    <row r="22" spans="1:12" ht="29.25" customHeight="1">
      <c r="A22" s="39" t="s">
        <v>75</v>
      </c>
      <c r="B22" s="37" t="s">
        <v>1170</v>
      </c>
      <c r="C22" s="25">
        <v>30254</v>
      </c>
      <c r="D22" s="32" t="s">
        <v>1441</v>
      </c>
      <c r="E22" s="25">
        <v>30255</v>
      </c>
      <c r="F22" s="16" t="s">
        <v>954</v>
      </c>
      <c r="G22" s="127">
        <f t="shared" si="4"/>
        <v>1</v>
      </c>
      <c r="H22" s="111" t="s">
        <v>1491</v>
      </c>
      <c r="I22" s="12">
        <f t="shared" si="5"/>
        <v>0.589</v>
      </c>
      <c r="J22" s="24">
        <f t="shared" si="6"/>
        <v>0</v>
      </c>
      <c r="K22" s="44">
        <f t="shared" si="7"/>
        <v>0.589</v>
      </c>
      <c r="L22" s="269"/>
    </row>
    <row r="23" spans="1:12" s="18" customFormat="1" ht="29.25" customHeight="1">
      <c r="A23" s="39" t="s">
        <v>76</v>
      </c>
      <c r="B23" s="37" t="s">
        <v>1171</v>
      </c>
      <c r="C23" s="16">
        <v>4870</v>
      </c>
      <c r="D23" s="16" t="s">
        <v>954</v>
      </c>
      <c r="E23" s="16">
        <v>4870</v>
      </c>
      <c r="F23" s="16" t="s">
        <v>954</v>
      </c>
      <c r="G23" s="127">
        <f t="shared" si="4"/>
        <v>0</v>
      </c>
      <c r="H23" s="16">
        <v>0</v>
      </c>
      <c r="I23" s="12">
        <f t="shared" si="5"/>
        <v>0</v>
      </c>
      <c r="J23" s="24">
        <f t="shared" si="6"/>
        <v>0</v>
      </c>
      <c r="K23" s="44">
        <f t="shared" si="7"/>
        <v>0</v>
      </c>
      <c r="L23" s="269"/>
    </row>
    <row r="24" spans="1:12" ht="29.25" customHeight="1">
      <c r="A24" s="39" t="s">
        <v>77</v>
      </c>
      <c r="B24" s="37" t="s">
        <v>1173</v>
      </c>
      <c r="C24" s="25">
        <v>27819</v>
      </c>
      <c r="D24" s="32" t="s">
        <v>1442</v>
      </c>
      <c r="E24" s="25">
        <v>28501</v>
      </c>
      <c r="F24" s="32" t="s">
        <v>1442</v>
      </c>
      <c r="G24" s="127">
        <f t="shared" si="4"/>
        <v>682</v>
      </c>
      <c r="H24" s="111" t="s">
        <v>1490</v>
      </c>
      <c r="I24" s="12">
        <f t="shared" si="5"/>
        <v>401.698</v>
      </c>
      <c r="J24" s="24">
        <f t="shared" si="6"/>
        <v>51.48</v>
      </c>
      <c r="K24" s="44">
        <f t="shared" si="7"/>
        <v>453.178</v>
      </c>
      <c r="L24" s="269"/>
    </row>
    <row r="25" spans="1:12" ht="29.25" customHeight="1">
      <c r="A25" s="39" t="s">
        <v>78</v>
      </c>
      <c r="B25" s="37" t="s">
        <v>1174</v>
      </c>
      <c r="C25" s="25">
        <v>17700</v>
      </c>
      <c r="D25" s="32" t="s">
        <v>1155</v>
      </c>
      <c r="E25" s="25">
        <v>18442</v>
      </c>
      <c r="F25" s="32" t="s">
        <v>1155</v>
      </c>
      <c r="G25" s="127">
        <f t="shared" si="4"/>
        <v>742</v>
      </c>
      <c r="H25" s="111" t="s">
        <v>1489</v>
      </c>
      <c r="I25" s="12">
        <f t="shared" si="5"/>
        <v>437.03799999999995</v>
      </c>
      <c r="J25" s="24">
        <f t="shared" si="6"/>
        <v>102.96</v>
      </c>
      <c r="K25" s="44">
        <f t="shared" si="7"/>
        <v>539.9979999999999</v>
      </c>
      <c r="L25" s="269"/>
    </row>
    <row r="26" spans="1:12" ht="29.25" customHeight="1">
      <c r="A26" s="39" t="s">
        <v>79</v>
      </c>
      <c r="B26" s="37" t="s">
        <v>1175</v>
      </c>
      <c r="C26" s="25">
        <v>39188</v>
      </c>
      <c r="D26" s="32" t="s">
        <v>954</v>
      </c>
      <c r="E26" s="25">
        <v>40718</v>
      </c>
      <c r="F26" s="32" t="s">
        <v>1155</v>
      </c>
      <c r="G26" s="127">
        <f t="shared" si="4"/>
        <v>1530</v>
      </c>
      <c r="H26" s="111" t="s">
        <v>1489</v>
      </c>
      <c r="I26" s="12">
        <f t="shared" si="5"/>
        <v>901.17</v>
      </c>
      <c r="J26" s="24">
        <f t="shared" si="6"/>
        <v>102.96</v>
      </c>
      <c r="K26" s="44">
        <f t="shared" si="7"/>
        <v>1004.13</v>
      </c>
      <c r="L26" s="269"/>
    </row>
    <row r="27" spans="1:12" ht="29.25" customHeight="1">
      <c r="A27" s="39" t="s">
        <v>80</v>
      </c>
      <c r="B27" s="37" t="s">
        <v>1176</v>
      </c>
      <c r="C27" s="25">
        <v>37235</v>
      </c>
      <c r="D27" s="32" t="s">
        <v>1155</v>
      </c>
      <c r="E27" s="25">
        <v>38194</v>
      </c>
      <c r="F27" s="32" t="s">
        <v>1155</v>
      </c>
      <c r="G27" s="127">
        <f t="shared" si="4"/>
        <v>959</v>
      </c>
      <c r="H27" s="111" t="s">
        <v>1489</v>
      </c>
      <c r="I27" s="12">
        <f t="shared" si="5"/>
        <v>564.851</v>
      </c>
      <c r="J27" s="24">
        <f t="shared" si="6"/>
        <v>102.96</v>
      </c>
      <c r="K27" s="44">
        <f t="shared" si="7"/>
        <v>667.811</v>
      </c>
      <c r="L27" s="269"/>
    </row>
    <row r="28" spans="1:12" ht="29.25" customHeight="1">
      <c r="A28" s="39" t="s">
        <v>81</v>
      </c>
      <c r="B28" s="37" t="s">
        <v>1177</v>
      </c>
      <c r="C28" s="25">
        <v>25268</v>
      </c>
      <c r="D28" s="32" t="s">
        <v>954</v>
      </c>
      <c r="E28" s="25">
        <v>25997</v>
      </c>
      <c r="F28" s="32" t="s">
        <v>1442</v>
      </c>
      <c r="G28" s="127">
        <f t="shared" si="4"/>
        <v>729</v>
      </c>
      <c r="H28" s="111" t="s">
        <v>1490</v>
      </c>
      <c r="I28" s="12">
        <f t="shared" si="5"/>
        <v>429.381</v>
      </c>
      <c r="J28" s="24">
        <f t="shared" si="6"/>
        <v>51.48</v>
      </c>
      <c r="K28" s="44">
        <f t="shared" si="7"/>
        <v>480.861</v>
      </c>
      <c r="L28" s="269"/>
    </row>
    <row r="29" spans="1:12" ht="29.25" customHeight="1">
      <c r="A29" s="39" t="s">
        <v>82</v>
      </c>
      <c r="B29" s="37" t="s">
        <v>1178</v>
      </c>
      <c r="C29" s="25">
        <v>49135</v>
      </c>
      <c r="D29" s="32" t="s">
        <v>1155</v>
      </c>
      <c r="E29" s="25">
        <v>51332</v>
      </c>
      <c r="F29" s="32" t="s">
        <v>1155</v>
      </c>
      <c r="G29" s="127">
        <f t="shared" si="4"/>
        <v>2197</v>
      </c>
      <c r="H29" s="111" t="s">
        <v>1489</v>
      </c>
      <c r="I29" s="12">
        <f t="shared" si="5"/>
        <v>1294.033</v>
      </c>
      <c r="J29" s="24">
        <f t="shared" si="6"/>
        <v>102.96</v>
      </c>
      <c r="K29" s="44">
        <f t="shared" si="7"/>
        <v>1396.993</v>
      </c>
      <c r="L29" s="269"/>
    </row>
    <row r="30" spans="1:12" ht="29.25" customHeight="1">
      <c r="A30" s="37" t="s">
        <v>981</v>
      </c>
      <c r="B30" s="37"/>
      <c r="C30" s="41"/>
      <c r="D30" s="41"/>
      <c r="E30" s="75"/>
      <c r="F30" s="76"/>
      <c r="G30" s="65"/>
      <c r="H30" s="65"/>
      <c r="I30" s="44"/>
      <c r="J30" s="44"/>
      <c r="K30" s="44"/>
      <c r="L30" s="269"/>
    </row>
    <row r="31" spans="1:12" ht="25.5">
      <c r="A31" s="237" t="s">
        <v>85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30"/>
    </row>
    <row r="32" spans="1:12" ht="24" customHeight="1">
      <c r="A32" s="273" t="s">
        <v>969</v>
      </c>
      <c r="B32" s="273"/>
      <c r="C32" s="233" t="s">
        <v>1462</v>
      </c>
      <c r="D32" s="234"/>
      <c r="E32" s="234"/>
      <c r="F32" s="234"/>
      <c r="G32" s="234"/>
      <c r="H32" s="234"/>
      <c r="J32" s="274"/>
      <c r="K32" s="274"/>
      <c r="L32" s="274"/>
    </row>
    <row r="33" spans="1:12" ht="29.25" customHeight="1">
      <c r="A33" s="270" t="s">
        <v>970</v>
      </c>
      <c r="B33" s="266" t="s">
        <v>971</v>
      </c>
      <c r="C33" s="270" t="s">
        <v>1152</v>
      </c>
      <c r="D33" s="270"/>
      <c r="E33" s="270" t="s">
        <v>1153</v>
      </c>
      <c r="F33" s="270"/>
      <c r="G33" s="267" t="s">
        <v>974</v>
      </c>
      <c r="H33" s="267"/>
      <c r="I33" s="267" t="s">
        <v>975</v>
      </c>
      <c r="J33" s="267"/>
      <c r="K33" s="267"/>
      <c r="L33" s="266" t="s">
        <v>976</v>
      </c>
    </row>
    <row r="34" spans="1:12" ht="29.25" customHeight="1">
      <c r="A34" s="270"/>
      <c r="B34" s="266"/>
      <c r="C34" s="25" t="s">
        <v>977</v>
      </c>
      <c r="D34" s="41" t="s">
        <v>978</v>
      </c>
      <c r="E34" s="73" t="s">
        <v>977</v>
      </c>
      <c r="F34" s="48" t="s">
        <v>978</v>
      </c>
      <c r="G34" s="62" t="s">
        <v>977</v>
      </c>
      <c r="H34" s="62" t="s">
        <v>978</v>
      </c>
      <c r="I34" s="24" t="s">
        <v>979</v>
      </c>
      <c r="J34" s="24" t="s">
        <v>980</v>
      </c>
      <c r="K34" s="24" t="s">
        <v>981</v>
      </c>
      <c r="L34" s="266"/>
    </row>
    <row r="35" spans="1:12" ht="29.25" customHeight="1">
      <c r="A35" s="39" t="s">
        <v>1179</v>
      </c>
      <c r="B35" s="37" t="s">
        <v>1180</v>
      </c>
      <c r="C35" s="25">
        <v>12604</v>
      </c>
      <c r="D35" s="32" t="s">
        <v>1157</v>
      </c>
      <c r="E35" s="25">
        <v>13221</v>
      </c>
      <c r="F35" s="32" t="s">
        <v>1157</v>
      </c>
      <c r="G35" s="127">
        <f>E35-C35</f>
        <v>617</v>
      </c>
      <c r="H35" s="111" t="s">
        <v>1490</v>
      </c>
      <c r="I35" s="12">
        <f>G35*0.589</f>
        <v>363.41299999999995</v>
      </c>
      <c r="J35" s="24">
        <f>H35*2.86</f>
        <v>51.48</v>
      </c>
      <c r="K35" s="44">
        <f>J35+I35</f>
        <v>414.893</v>
      </c>
      <c r="L35" s="269" t="s">
        <v>1465</v>
      </c>
    </row>
    <row r="36" spans="1:12" ht="29.25" customHeight="1">
      <c r="A36" s="39" t="s">
        <v>1181</v>
      </c>
      <c r="B36" s="37" t="s">
        <v>1182</v>
      </c>
      <c r="C36" s="25">
        <v>24852</v>
      </c>
      <c r="D36" s="32" t="s">
        <v>1155</v>
      </c>
      <c r="E36" s="25">
        <v>25616</v>
      </c>
      <c r="F36" s="32" t="s">
        <v>1155</v>
      </c>
      <c r="G36" s="127">
        <f aca="true" t="shared" si="8" ref="G36:G44">E36-C36</f>
        <v>764</v>
      </c>
      <c r="H36" s="111" t="s">
        <v>1489</v>
      </c>
      <c r="I36" s="12">
        <f aca="true" t="shared" si="9" ref="I36:I44">G36*0.589</f>
        <v>449.996</v>
      </c>
      <c r="J36" s="24">
        <f aca="true" t="shared" si="10" ref="J36:J44">H36*2.86</f>
        <v>102.96</v>
      </c>
      <c r="K36" s="44">
        <f aca="true" t="shared" si="11" ref="K36:K44">J36+I36</f>
        <v>552.956</v>
      </c>
      <c r="L36" s="269"/>
    </row>
    <row r="37" spans="1:12" ht="29.25" customHeight="1">
      <c r="A37" s="39" t="s">
        <v>104</v>
      </c>
      <c r="B37" s="37" t="s">
        <v>1183</v>
      </c>
      <c r="C37" s="25">
        <v>42170</v>
      </c>
      <c r="D37" s="32" t="s">
        <v>1157</v>
      </c>
      <c r="E37" s="25">
        <v>42949</v>
      </c>
      <c r="F37" s="32" t="s">
        <v>1157</v>
      </c>
      <c r="G37" s="127">
        <f t="shared" si="8"/>
        <v>779</v>
      </c>
      <c r="H37" s="113">
        <v>18</v>
      </c>
      <c r="I37" s="12">
        <f t="shared" si="9"/>
        <v>458.83099999999996</v>
      </c>
      <c r="J37" s="24">
        <f t="shared" si="10"/>
        <v>51.48</v>
      </c>
      <c r="K37" s="44">
        <f t="shared" si="11"/>
        <v>510.311</v>
      </c>
      <c r="L37" s="269"/>
    </row>
    <row r="38" spans="1:12" ht="29.25" customHeight="1">
      <c r="A38" s="39" t="s">
        <v>105</v>
      </c>
      <c r="B38" s="37" t="s">
        <v>1184</v>
      </c>
      <c r="C38" s="25">
        <v>26289</v>
      </c>
      <c r="D38" s="16" t="s">
        <v>1172</v>
      </c>
      <c r="E38" s="25">
        <v>27329</v>
      </c>
      <c r="F38" s="32" t="s">
        <v>1157</v>
      </c>
      <c r="G38" s="127">
        <f t="shared" si="8"/>
        <v>1040</v>
      </c>
      <c r="H38" s="113">
        <v>18</v>
      </c>
      <c r="I38" s="12">
        <f t="shared" si="9"/>
        <v>612.56</v>
      </c>
      <c r="J38" s="24">
        <f t="shared" si="10"/>
        <v>51.48</v>
      </c>
      <c r="K38" s="44">
        <f t="shared" si="11"/>
        <v>664.04</v>
      </c>
      <c r="L38" s="269"/>
    </row>
    <row r="39" spans="1:12" ht="29.25" customHeight="1">
      <c r="A39" s="39" t="s">
        <v>106</v>
      </c>
      <c r="B39" s="37" t="s">
        <v>1185</v>
      </c>
      <c r="C39" s="25">
        <v>38221</v>
      </c>
      <c r="D39" s="32" t="s">
        <v>1157</v>
      </c>
      <c r="E39" s="25">
        <v>39525</v>
      </c>
      <c r="F39" s="32" t="s">
        <v>1157</v>
      </c>
      <c r="G39" s="127">
        <f t="shared" si="8"/>
        <v>1304</v>
      </c>
      <c r="H39" s="111" t="s">
        <v>1490</v>
      </c>
      <c r="I39" s="12">
        <f t="shared" si="9"/>
        <v>768.0559999999999</v>
      </c>
      <c r="J39" s="24">
        <f t="shared" si="10"/>
        <v>51.48</v>
      </c>
      <c r="K39" s="44">
        <f t="shared" si="11"/>
        <v>819.536</v>
      </c>
      <c r="L39" s="269"/>
    </row>
    <row r="40" spans="1:12" ht="29.25" customHeight="1">
      <c r="A40" s="39" t="s">
        <v>107</v>
      </c>
      <c r="B40" s="37" t="s">
        <v>1186</v>
      </c>
      <c r="C40" s="25">
        <v>11034</v>
      </c>
      <c r="D40" s="16" t="s">
        <v>1172</v>
      </c>
      <c r="E40" s="25">
        <v>11066</v>
      </c>
      <c r="F40" s="16" t="s">
        <v>1172</v>
      </c>
      <c r="G40" s="127">
        <f t="shared" si="8"/>
        <v>32</v>
      </c>
      <c r="H40" s="113">
        <v>0</v>
      </c>
      <c r="I40" s="12">
        <f t="shared" si="9"/>
        <v>18.848</v>
      </c>
      <c r="J40" s="24">
        <f t="shared" si="10"/>
        <v>0</v>
      </c>
      <c r="K40" s="44">
        <f t="shared" si="11"/>
        <v>18.848</v>
      </c>
      <c r="L40" s="269"/>
    </row>
    <row r="41" spans="1:12" ht="29.25" customHeight="1">
      <c r="A41" s="39" t="s">
        <v>108</v>
      </c>
      <c r="B41" s="37" t="s">
        <v>1187</v>
      </c>
      <c r="C41" s="25">
        <v>32509</v>
      </c>
      <c r="D41" s="32" t="s">
        <v>1157</v>
      </c>
      <c r="E41" s="25">
        <v>35036</v>
      </c>
      <c r="F41" s="32" t="s">
        <v>1157</v>
      </c>
      <c r="G41" s="127">
        <f t="shared" si="8"/>
        <v>2527</v>
      </c>
      <c r="H41" s="111" t="s">
        <v>1490</v>
      </c>
      <c r="I41" s="12">
        <f t="shared" si="9"/>
        <v>1488.403</v>
      </c>
      <c r="J41" s="24">
        <f t="shared" si="10"/>
        <v>51.48</v>
      </c>
      <c r="K41" s="44">
        <f t="shared" si="11"/>
        <v>1539.883</v>
      </c>
      <c r="L41" s="269"/>
    </row>
    <row r="42" spans="1:12" ht="29.25" customHeight="1">
      <c r="A42" s="39" t="s">
        <v>109</v>
      </c>
      <c r="B42" s="37" t="s">
        <v>1188</v>
      </c>
      <c r="C42" s="25">
        <v>39081</v>
      </c>
      <c r="D42" s="32" t="s">
        <v>1157</v>
      </c>
      <c r="E42" s="25">
        <v>39575</v>
      </c>
      <c r="F42" s="32" t="s">
        <v>1157</v>
      </c>
      <c r="G42" s="127">
        <f t="shared" si="8"/>
        <v>494</v>
      </c>
      <c r="H42" s="111" t="s">
        <v>1490</v>
      </c>
      <c r="I42" s="12">
        <f t="shared" si="9"/>
        <v>290.966</v>
      </c>
      <c r="J42" s="24">
        <f t="shared" si="10"/>
        <v>51.48</v>
      </c>
      <c r="K42" s="44">
        <f t="shared" si="11"/>
        <v>342.446</v>
      </c>
      <c r="L42" s="269"/>
    </row>
    <row r="43" spans="1:12" ht="29.25" customHeight="1">
      <c r="A43" s="39" t="s">
        <v>110</v>
      </c>
      <c r="B43" s="37" t="s">
        <v>1189</v>
      </c>
      <c r="C43" s="25">
        <v>22649</v>
      </c>
      <c r="D43" s="32" t="s">
        <v>1155</v>
      </c>
      <c r="E43" s="25">
        <v>24115</v>
      </c>
      <c r="F43" s="32" t="s">
        <v>1155</v>
      </c>
      <c r="G43" s="127">
        <f t="shared" si="8"/>
        <v>1466</v>
      </c>
      <c r="H43" s="111" t="s">
        <v>1489</v>
      </c>
      <c r="I43" s="12">
        <f t="shared" si="9"/>
        <v>863.4739999999999</v>
      </c>
      <c r="J43" s="24">
        <f t="shared" si="10"/>
        <v>102.96</v>
      </c>
      <c r="K43" s="44">
        <f t="shared" si="11"/>
        <v>966.434</v>
      </c>
      <c r="L43" s="269"/>
    </row>
    <row r="44" spans="1:12" ht="29.25" customHeight="1">
      <c r="A44" s="39" t="s">
        <v>111</v>
      </c>
      <c r="B44" s="37" t="s">
        <v>1190</v>
      </c>
      <c r="C44" s="25">
        <v>25220</v>
      </c>
      <c r="D44" s="16" t="s">
        <v>1155</v>
      </c>
      <c r="E44" s="25">
        <v>26665</v>
      </c>
      <c r="F44" s="16" t="s">
        <v>1155</v>
      </c>
      <c r="G44" s="127">
        <f t="shared" si="8"/>
        <v>1445</v>
      </c>
      <c r="H44" s="111" t="s">
        <v>1489</v>
      </c>
      <c r="I44" s="12">
        <f t="shared" si="9"/>
        <v>851.1049999999999</v>
      </c>
      <c r="J44" s="24">
        <f t="shared" si="10"/>
        <v>102.96</v>
      </c>
      <c r="K44" s="44">
        <f t="shared" si="11"/>
        <v>954.0649999999999</v>
      </c>
      <c r="L44" s="269"/>
    </row>
    <row r="45" spans="1:12" ht="29.25" customHeight="1">
      <c r="A45" s="232" t="s">
        <v>981</v>
      </c>
      <c r="B45" s="232"/>
      <c r="C45" s="41"/>
      <c r="D45" s="41"/>
      <c r="E45" s="75"/>
      <c r="F45" s="76"/>
      <c r="G45" s="71"/>
      <c r="H45" s="65"/>
      <c r="I45" s="42"/>
      <c r="J45" s="42"/>
      <c r="K45" s="44"/>
      <c r="L45" s="269"/>
    </row>
    <row r="46" spans="1:12" ht="25.5">
      <c r="A46" s="237" t="s">
        <v>85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74"/>
    </row>
    <row r="47" spans="1:12" ht="24" customHeight="1">
      <c r="A47" s="273" t="s">
        <v>969</v>
      </c>
      <c r="B47" s="273"/>
      <c r="C47" s="233" t="s">
        <v>1462</v>
      </c>
      <c r="D47" s="234"/>
      <c r="E47" s="234"/>
      <c r="F47" s="234"/>
      <c r="G47" s="234"/>
      <c r="H47" s="234"/>
      <c r="J47" s="274"/>
      <c r="K47" s="274"/>
      <c r="L47" s="274"/>
    </row>
    <row r="48" spans="1:12" ht="29.25" customHeight="1">
      <c r="A48" s="270" t="s">
        <v>970</v>
      </c>
      <c r="B48" s="266" t="s">
        <v>971</v>
      </c>
      <c r="C48" s="270" t="s">
        <v>1152</v>
      </c>
      <c r="D48" s="270"/>
      <c r="E48" s="270" t="s">
        <v>1153</v>
      </c>
      <c r="F48" s="270"/>
      <c r="G48" s="267" t="s">
        <v>974</v>
      </c>
      <c r="H48" s="267"/>
      <c r="I48" s="267" t="s">
        <v>975</v>
      </c>
      <c r="J48" s="267"/>
      <c r="K48" s="267"/>
      <c r="L48" s="266" t="s">
        <v>976</v>
      </c>
    </row>
    <row r="49" spans="1:12" ht="29.25" customHeight="1">
      <c r="A49" s="270"/>
      <c r="B49" s="266"/>
      <c r="C49" s="25" t="s">
        <v>977</v>
      </c>
      <c r="D49" s="38" t="s">
        <v>978</v>
      </c>
      <c r="E49" s="73" t="s">
        <v>977</v>
      </c>
      <c r="F49" s="48" t="s">
        <v>978</v>
      </c>
      <c r="G49" s="58" t="s">
        <v>977</v>
      </c>
      <c r="H49" s="62" t="s">
        <v>978</v>
      </c>
      <c r="I49" s="24" t="s">
        <v>979</v>
      </c>
      <c r="J49" s="24" t="s">
        <v>980</v>
      </c>
      <c r="K49" s="24" t="s">
        <v>981</v>
      </c>
      <c r="L49" s="266"/>
    </row>
    <row r="50" spans="1:12" ht="29.25" customHeight="1">
      <c r="A50" s="39" t="s">
        <v>1191</v>
      </c>
      <c r="B50" s="37" t="s">
        <v>1192</v>
      </c>
      <c r="C50" s="25">
        <v>30934</v>
      </c>
      <c r="D50" s="32" t="s">
        <v>1441</v>
      </c>
      <c r="E50" s="25">
        <v>31028</v>
      </c>
      <c r="F50" s="32" t="s">
        <v>1441</v>
      </c>
      <c r="G50" s="127">
        <f>E50-C50</f>
        <v>94</v>
      </c>
      <c r="H50" s="111" t="s">
        <v>1489</v>
      </c>
      <c r="I50" s="12">
        <f>G50*0.589</f>
        <v>55.366</v>
      </c>
      <c r="J50" s="24">
        <f>H50*2.86</f>
        <v>102.96</v>
      </c>
      <c r="K50" s="44">
        <f>J50+I50</f>
        <v>158.326</v>
      </c>
      <c r="L50" s="269" t="s">
        <v>1465</v>
      </c>
    </row>
    <row r="51" spans="1:12" ht="29.25" customHeight="1">
      <c r="A51" s="39" t="s">
        <v>1193</v>
      </c>
      <c r="B51" s="37" t="s">
        <v>1194</v>
      </c>
      <c r="C51" s="25">
        <v>39594</v>
      </c>
      <c r="D51" s="32" t="s">
        <v>1155</v>
      </c>
      <c r="E51" s="25">
        <v>41185</v>
      </c>
      <c r="F51" s="32" t="s">
        <v>1155</v>
      </c>
      <c r="G51" s="127">
        <f aca="true" t="shared" si="12" ref="G51:G59">E51-C51</f>
        <v>1591</v>
      </c>
      <c r="H51" s="111" t="s">
        <v>1489</v>
      </c>
      <c r="I51" s="12">
        <f aca="true" t="shared" si="13" ref="I51:I59">G51*0.589</f>
        <v>937.0989999999999</v>
      </c>
      <c r="J51" s="24">
        <f aca="true" t="shared" si="14" ref="J51:J59">H51*2.86</f>
        <v>102.96</v>
      </c>
      <c r="K51" s="44">
        <f aca="true" t="shared" si="15" ref="K51:K59">J51+I51</f>
        <v>1040.059</v>
      </c>
      <c r="L51" s="269"/>
    </row>
    <row r="52" spans="1:12" ht="29.25" customHeight="1">
      <c r="A52" s="39" t="s">
        <v>112</v>
      </c>
      <c r="B52" s="37" t="s">
        <v>1195</v>
      </c>
      <c r="C52" s="25">
        <v>5430</v>
      </c>
      <c r="D52" s="32" t="s">
        <v>1196</v>
      </c>
      <c r="E52" s="25">
        <v>5944</v>
      </c>
      <c r="F52" s="32" t="s">
        <v>1442</v>
      </c>
      <c r="G52" s="127">
        <f t="shared" si="12"/>
        <v>514</v>
      </c>
      <c r="H52" s="111" t="s">
        <v>1490</v>
      </c>
      <c r="I52" s="12">
        <f t="shared" si="13"/>
        <v>302.746</v>
      </c>
      <c r="J52" s="24">
        <f t="shared" si="14"/>
        <v>51.48</v>
      </c>
      <c r="K52" s="44">
        <f t="shared" si="15"/>
        <v>354.226</v>
      </c>
      <c r="L52" s="269"/>
    </row>
    <row r="53" spans="1:12" ht="29.25" customHeight="1">
      <c r="A53" s="39" t="s">
        <v>113</v>
      </c>
      <c r="B53" s="37" t="s">
        <v>1197</v>
      </c>
      <c r="C53" s="25">
        <v>17501</v>
      </c>
      <c r="D53" s="32" t="s">
        <v>1196</v>
      </c>
      <c r="E53" s="25">
        <v>17932</v>
      </c>
      <c r="F53" s="32" t="s">
        <v>1442</v>
      </c>
      <c r="G53" s="127">
        <f t="shared" si="12"/>
        <v>431</v>
      </c>
      <c r="H53" s="113">
        <v>18</v>
      </c>
      <c r="I53" s="12">
        <f t="shared" si="13"/>
        <v>253.85899999999998</v>
      </c>
      <c r="J53" s="24">
        <f t="shared" si="14"/>
        <v>51.48</v>
      </c>
      <c r="K53" s="44">
        <f t="shared" si="15"/>
        <v>305.339</v>
      </c>
      <c r="L53" s="269"/>
    </row>
    <row r="54" spans="1:12" ht="29.25" customHeight="1">
      <c r="A54" s="39" t="s">
        <v>114</v>
      </c>
      <c r="B54" s="37" t="s">
        <v>1198</v>
      </c>
      <c r="C54" s="25">
        <v>30314</v>
      </c>
      <c r="D54" s="32" t="s">
        <v>1155</v>
      </c>
      <c r="E54" s="25">
        <v>31354</v>
      </c>
      <c r="F54" s="32" t="s">
        <v>1155</v>
      </c>
      <c r="G54" s="127">
        <f t="shared" si="12"/>
        <v>1040</v>
      </c>
      <c r="H54" s="111" t="s">
        <v>1489</v>
      </c>
      <c r="I54" s="12">
        <f t="shared" si="13"/>
        <v>612.56</v>
      </c>
      <c r="J54" s="24">
        <f t="shared" si="14"/>
        <v>102.96</v>
      </c>
      <c r="K54" s="44">
        <f t="shared" si="15"/>
        <v>715.52</v>
      </c>
      <c r="L54" s="269"/>
    </row>
    <row r="55" spans="1:12" ht="29.25" customHeight="1">
      <c r="A55" s="39" t="s">
        <v>115</v>
      </c>
      <c r="B55" s="37" t="s">
        <v>1199</v>
      </c>
      <c r="C55" s="25">
        <v>56517</v>
      </c>
      <c r="D55" s="32" t="s">
        <v>1155</v>
      </c>
      <c r="E55" s="25">
        <v>58155</v>
      </c>
      <c r="F55" s="32" t="s">
        <v>1155</v>
      </c>
      <c r="G55" s="127">
        <f t="shared" si="12"/>
        <v>1638</v>
      </c>
      <c r="H55" s="111" t="s">
        <v>1489</v>
      </c>
      <c r="I55" s="12">
        <f t="shared" si="13"/>
        <v>964.7819999999999</v>
      </c>
      <c r="J55" s="24">
        <f t="shared" si="14"/>
        <v>102.96</v>
      </c>
      <c r="K55" s="44">
        <f t="shared" si="15"/>
        <v>1067.742</v>
      </c>
      <c r="L55" s="269"/>
    </row>
    <row r="56" spans="1:12" ht="29.25" customHeight="1">
      <c r="A56" s="39" t="s">
        <v>116</v>
      </c>
      <c r="B56" s="37" t="s">
        <v>1200</v>
      </c>
      <c r="C56" s="25">
        <v>13380</v>
      </c>
      <c r="D56" s="32" t="s">
        <v>1441</v>
      </c>
      <c r="E56" s="25">
        <v>14212</v>
      </c>
      <c r="F56" s="32" t="s">
        <v>40</v>
      </c>
      <c r="G56" s="127">
        <f t="shared" si="12"/>
        <v>832</v>
      </c>
      <c r="H56" s="111" t="s">
        <v>1490</v>
      </c>
      <c r="I56" s="12">
        <f t="shared" si="13"/>
        <v>490.048</v>
      </c>
      <c r="J56" s="24">
        <f t="shared" si="14"/>
        <v>51.48</v>
      </c>
      <c r="K56" s="44">
        <f t="shared" si="15"/>
        <v>541.528</v>
      </c>
      <c r="L56" s="269"/>
    </row>
    <row r="57" spans="1:12" ht="29.25" customHeight="1">
      <c r="A57" s="39" t="s">
        <v>1443</v>
      </c>
      <c r="B57" s="37" t="s">
        <v>1201</v>
      </c>
      <c r="C57" s="25">
        <v>23347</v>
      </c>
      <c r="D57" s="32" t="s">
        <v>1155</v>
      </c>
      <c r="E57" s="25">
        <v>24547</v>
      </c>
      <c r="F57" s="32" t="s">
        <v>1155</v>
      </c>
      <c r="G57" s="127">
        <f t="shared" si="12"/>
        <v>1200</v>
      </c>
      <c r="H57" s="111" t="s">
        <v>1489</v>
      </c>
      <c r="I57" s="12">
        <f t="shared" si="13"/>
        <v>706.8</v>
      </c>
      <c r="J57" s="24">
        <f t="shared" si="14"/>
        <v>102.96</v>
      </c>
      <c r="K57" s="44">
        <f t="shared" si="15"/>
        <v>809.76</v>
      </c>
      <c r="L57" s="269"/>
    </row>
    <row r="58" spans="1:12" ht="29.25" customHeight="1">
      <c r="A58" s="39" t="s">
        <v>118</v>
      </c>
      <c r="B58" s="37" t="s">
        <v>1202</v>
      </c>
      <c r="C58" s="25">
        <v>23078</v>
      </c>
      <c r="D58" s="32" t="s">
        <v>1442</v>
      </c>
      <c r="E58" s="25">
        <v>24518</v>
      </c>
      <c r="F58" s="32" t="s">
        <v>1442</v>
      </c>
      <c r="G58" s="127">
        <f t="shared" si="12"/>
        <v>1440</v>
      </c>
      <c r="H58" s="128" t="s">
        <v>1490</v>
      </c>
      <c r="I58" s="12">
        <f t="shared" si="13"/>
        <v>848.16</v>
      </c>
      <c r="J58" s="24">
        <f t="shared" si="14"/>
        <v>51.48</v>
      </c>
      <c r="K58" s="44">
        <f t="shared" si="15"/>
        <v>899.64</v>
      </c>
      <c r="L58" s="269"/>
    </row>
    <row r="59" spans="1:12" ht="29.25" customHeight="1">
      <c r="A59" s="39" t="s">
        <v>119</v>
      </c>
      <c r="B59" s="37" t="s">
        <v>1203</v>
      </c>
      <c r="C59" s="25">
        <v>26897</v>
      </c>
      <c r="D59" s="32" t="s">
        <v>1155</v>
      </c>
      <c r="E59" s="25">
        <v>27232</v>
      </c>
      <c r="F59" s="32" t="s">
        <v>1155</v>
      </c>
      <c r="G59" s="127">
        <f t="shared" si="12"/>
        <v>335</v>
      </c>
      <c r="H59" s="111" t="s">
        <v>1489</v>
      </c>
      <c r="I59" s="12">
        <f t="shared" si="13"/>
        <v>197.315</v>
      </c>
      <c r="J59" s="24">
        <f t="shared" si="14"/>
        <v>102.96</v>
      </c>
      <c r="K59" s="44">
        <f t="shared" si="15"/>
        <v>300.275</v>
      </c>
      <c r="L59" s="269"/>
    </row>
    <row r="60" spans="1:12" ht="29.25" customHeight="1">
      <c r="A60" s="232" t="s">
        <v>981</v>
      </c>
      <c r="B60" s="232"/>
      <c r="C60" s="41"/>
      <c r="D60" s="38"/>
      <c r="E60" s="75"/>
      <c r="F60" s="76"/>
      <c r="G60" s="59"/>
      <c r="H60" s="65"/>
      <c r="I60" s="42"/>
      <c r="J60" s="42"/>
      <c r="K60" s="44"/>
      <c r="L60" s="269"/>
    </row>
    <row r="61" spans="1:12" ht="25.5">
      <c r="A61" s="271" t="s">
        <v>85</v>
      </c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3"/>
    </row>
    <row r="62" spans="1:12" ht="24" customHeight="1">
      <c r="A62" s="273" t="s">
        <v>969</v>
      </c>
      <c r="B62" s="273"/>
      <c r="C62" s="233" t="s">
        <v>1462</v>
      </c>
      <c r="D62" s="234"/>
      <c r="E62" s="234"/>
      <c r="F62" s="234"/>
      <c r="G62" s="234"/>
      <c r="H62" s="234"/>
      <c r="J62" s="274"/>
      <c r="K62" s="274"/>
      <c r="L62" s="274"/>
    </row>
    <row r="63" spans="1:12" ht="29.25" customHeight="1">
      <c r="A63" s="270" t="s">
        <v>970</v>
      </c>
      <c r="B63" s="266" t="s">
        <v>971</v>
      </c>
      <c r="C63" s="270" t="s">
        <v>1152</v>
      </c>
      <c r="D63" s="270"/>
      <c r="E63" s="270" t="s">
        <v>232</v>
      </c>
      <c r="F63" s="270"/>
      <c r="G63" s="267" t="s">
        <v>974</v>
      </c>
      <c r="H63" s="267"/>
      <c r="I63" s="267" t="s">
        <v>975</v>
      </c>
      <c r="J63" s="267"/>
      <c r="K63" s="267"/>
      <c r="L63" s="266" t="s">
        <v>976</v>
      </c>
    </row>
    <row r="64" spans="1:12" ht="29.25" customHeight="1">
      <c r="A64" s="270"/>
      <c r="B64" s="266"/>
      <c r="C64" s="25" t="s">
        <v>977</v>
      </c>
      <c r="D64" s="38" t="s">
        <v>978</v>
      </c>
      <c r="E64" s="73" t="s">
        <v>977</v>
      </c>
      <c r="F64" s="48" t="s">
        <v>978</v>
      </c>
      <c r="G64" s="58" t="s">
        <v>977</v>
      </c>
      <c r="H64" s="62" t="s">
        <v>978</v>
      </c>
      <c r="I64" s="24" t="s">
        <v>979</v>
      </c>
      <c r="J64" s="24" t="s">
        <v>980</v>
      </c>
      <c r="K64" s="24" t="s">
        <v>981</v>
      </c>
      <c r="L64" s="266"/>
    </row>
    <row r="65" spans="1:12" ht="29.25" customHeight="1">
      <c r="A65" s="39" t="s">
        <v>1204</v>
      </c>
      <c r="B65" s="37" t="s">
        <v>1205</v>
      </c>
      <c r="C65" s="25">
        <v>40434</v>
      </c>
      <c r="D65" s="16" t="s">
        <v>1155</v>
      </c>
      <c r="E65" s="25">
        <v>42064</v>
      </c>
      <c r="F65" s="16" t="s">
        <v>1155</v>
      </c>
      <c r="G65" s="127">
        <f>E65-C65</f>
        <v>1630</v>
      </c>
      <c r="H65" s="111" t="s">
        <v>1489</v>
      </c>
      <c r="I65" s="12">
        <f>G65*0.589</f>
        <v>960.0699999999999</v>
      </c>
      <c r="J65" s="24">
        <f>H65*2.86</f>
        <v>102.96</v>
      </c>
      <c r="K65" s="44">
        <f>J65+I65</f>
        <v>1063.03</v>
      </c>
      <c r="L65" s="269" t="s">
        <v>1465</v>
      </c>
    </row>
    <row r="66" spans="1:12" ht="29.25" customHeight="1">
      <c r="A66" s="39" t="s">
        <v>1206</v>
      </c>
      <c r="B66" s="37" t="s">
        <v>1207</v>
      </c>
      <c r="C66" s="25">
        <v>26401</v>
      </c>
      <c r="D66" s="16" t="s">
        <v>1155</v>
      </c>
      <c r="E66" s="25">
        <v>27607</v>
      </c>
      <c r="F66" s="16" t="s">
        <v>1155</v>
      </c>
      <c r="G66" s="127">
        <f aca="true" t="shared" si="16" ref="G66:G74">E66-C66</f>
        <v>1206</v>
      </c>
      <c r="H66" s="111" t="s">
        <v>1489</v>
      </c>
      <c r="I66" s="12">
        <f aca="true" t="shared" si="17" ref="I66:I74">G66*0.589</f>
        <v>710.334</v>
      </c>
      <c r="J66" s="24">
        <f aca="true" t="shared" si="18" ref="J66:J74">H66*2.86</f>
        <v>102.96</v>
      </c>
      <c r="K66" s="44">
        <f aca="true" t="shared" si="19" ref="K66:K74">J66+I66</f>
        <v>813.294</v>
      </c>
      <c r="L66" s="269"/>
    </row>
    <row r="67" spans="1:12" ht="29.25" customHeight="1">
      <c r="A67" s="39" t="s">
        <v>120</v>
      </c>
      <c r="B67" s="37" t="s">
        <v>1208</v>
      </c>
      <c r="C67" s="25">
        <v>2307</v>
      </c>
      <c r="D67" s="32" t="s">
        <v>1155</v>
      </c>
      <c r="E67" s="25">
        <v>3538</v>
      </c>
      <c r="F67" s="32" t="s">
        <v>1155</v>
      </c>
      <c r="G67" s="127">
        <f t="shared" si="16"/>
        <v>1231</v>
      </c>
      <c r="H67" s="111" t="s">
        <v>1492</v>
      </c>
      <c r="I67" s="12">
        <f t="shared" si="17"/>
        <v>725.059</v>
      </c>
      <c r="J67" s="24">
        <f t="shared" si="18"/>
        <v>102.96</v>
      </c>
      <c r="K67" s="44">
        <f t="shared" si="19"/>
        <v>828.019</v>
      </c>
      <c r="L67" s="269"/>
    </row>
    <row r="68" spans="1:12" ht="29.25" customHeight="1">
      <c r="A68" s="39" t="s">
        <v>121</v>
      </c>
      <c r="B68" s="37" t="s">
        <v>1209</v>
      </c>
      <c r="C68" s="25">
        <v>18394</v>
      </c>
      <c r="D68" s="32" t="s">
        <v>1157</v>
      </c>
      <c r="E68" s="25">
        <v>18790</v>
      </c>
      <c r="F68" s="32" t="s">
        <v>1157</v>
      </c>
      <c r="G68" s="127">
        <f t="shared" si="16"/>
        <v>396</v>
      </c>
      <c r="H68" s="111" t="s">
        <v>1493</v>
      </c>
      <c r="I68" s="12">
        <f t="shared" si="17"/>
        <v>233.244</v>
      </c>
      <c r="J68" s="24">
        <f t="shared" si="18"/>
        <v>51.48</v>
      </c>
      <c r="K68" s="44">
        <f t="shared" si="19"/>
        <v>284.724</v>
      </c>
      <c r="L68" s="269"/>
    </row>
    <row r="69" spans="1:12" ht="29.25" customHeight="1">
      <c r="A69" s="39" t="s">
        <v>122</v>
      </c>
      <c r="B69" s="37" t="s">
        <v>1210</v>
      </c>
      <c r="C69" s="25">
        <v>10644</v>
      </c>
      <c r="D69" s="16" t="s">
        <v>1211</v>
      </c>
      <c r="E69" s="25">
        <v>10700</v>
      </c>
      <c r="F69" s="16" t="s">
        <v>1211</v>
      </c>
      <c r="G69" s="127">
        <f t="shared" si="16"/>
        <v>56</v>
      </c>
      <c r="H69" s="113">
        <v>0</v>
      </c>
      <c r="I69" s="12">
        <f t="shared" si="17"/>
        <v>32.983999999999995</v>
      </c>
      <c r="J69" s="24">
        <f t="shared" si="18"/>
        <v>0</v>
      </c>
      <c r="K69" s="44">
        <f t="shared" si="19"/>
        <v>32.983999999999995</v>
      </c>
      <c r="L69" s="269"/>
    </row>
    <row r="70" spans="1:12" ht="29.25" customHeight="1">
      <c r="A70" s="39" t="s">
        <v>123</v>
      </c>
      <c r="B70" s="37" t="s">
        <v>1212</v>
      </c>
      <c r="C70" s="25">
        <v>33562</v>
      </c>
      <c r="D70" s="32" t="s">
        <v>1155</v>
      </c>
      <c r="E70" s="25">
        <v>35330</v>
      </c>
      <c r="F70" s="32" t="s">
        <v>1155</v>
      </c>
      <c r="G70" s="127">
        <f t="shared" si="16"/>
        <v>1768</v>
      </c>
      <c r="H70" s="111" t="s">
        <v>1489</v>
      </c>
      <c r="I70" s="12">
        <f t="shared" si="17"/>
        <v>1041.3519999999999</v>
      </c>
      <c r="J70" s="24">
        <f t="shared" si="18"/>
        <v>102.96</v>
      </c>
      <c r="K70" s="44">
        <f t="shared" si="19"/>
        <v>1144.312</v>
      </c>
      <c r="L70" s="269"/>
    </row>
    <row r="71" spans="1:12" ht="29.25" customHeight="1">
      <c r="A71" s="39" t="s">
        <v>124</v>
      </c>
      <c r="B71" s="37" t="s">
        <v>1213</v>
      </c>
      <c r="C71" s="25">
        <v>15282</v>
      </c>
      <c r="D71" s="32" t="s">
        <v>1157</v>
      </c>
      <c r="E71" s="25">
        <v>15993</v>
      </c>
      <c r="F71" s="32" t="s">
        <v>1157</v>
      </c>
      <c r="G71" s="127">
        <f t="shared" si="16"/>
        <v>711</v>
      </c>
      <c r="H71" s="111" t="s">
        <v>1490</v>
      </c>
      <c r="I71" s="12">
        <f t="shared" si="17"/>
        <v>418.779</v>
      </c>
      <c r="J71" s="24">
        <f t="shared" si="18"/>
        <v>51.48</v>
      </c>
      <c r="K71" s="44">
        <f t="shared" si="19"/>
        <v>470.259</v>
      </c>
      <c r="L71" s="269"/>
    </row>
    <row r="72" spans="1:12" ht="29.25" customHeight="1">
      <c r="A72" s="39" t="s">
        <v>125</v>
      </c>
      <c r="B72" s="37" t="s">
        <v>1214</v>
      </c>
      <c r="C72" s="25">
        <v>40975</v>
      </c>
      <c r="D72" s="32" t="s">
        <v>1155</v>
      </c>
      <c r="E72" s="25">
        <v>41964</v>
      </c>
      <c r="F72" s="32" t="s">
        <v>1155</v>
      </c>
      <c r="G72" s="127">
        <f t="shared" si="16"/>
        <v>989</v>
      </c>
      <c r="H72" s="111" t="s">
        <v>1489</v>
      </c>
      <c r="I72" s="12">
        <f t="shared" si="17"/>
        <v>582.521</v>
      </c>
      <c r="J72" s="24">
        <f t="shared" si="18"/>
        <v>102.96</v>
      </c>
      <c r="K72" s="44">
        <f t="shared" si="19"/>
        <v>685.481</v>
      </c>
      <c r="L72" s="269"/>
    </row>
    <row r="73" spans="1:12" ht="29.25" customHeight="1">
      <c r="A73" s="39" t="s">
        <v>126</v>
      </c>
      <c r="B73" s="37" t="s">
        <v>1199</v>
      </c>
      <c r="C73" s="25">
        <v>43309</v>
      </c>
      <c r="D73" s="32" t="s">
        <v>62</v>
      </c>
      <c r="E73" s="25">
        <v>43385</v>
      </c>
      <c r="F73" s="32" t="s">
        <v>62</v>
      </c>
      <c r="G73" s="127">
        <f t="shared" si="16"/>
        <v>76</v>
      </c>
      <c r="H73" s="111" t="s">
        <v>1491</v>
      </c>
      <c r="I73" s="12">
        <f t="shared" si="17"/>
        <v>44.763999999999996</v>
      </c>
      <c r="J73" s="24">
        <f t="shared" si="18"/>
        <v>0</v>
      </c>
      <c r="K73" s="44">
        <f t="shared" si="19"/>
        <v>44.763999999999996</v>
      </c>
      <c r="L73" s="269"/>
    </row>
    <row r="74" spans="1:12" ht="29.25" customHeight="1">
      <c r="A74" s="39" t="s">
        <v>127</v>
      </c>
      <c r="B74" s="37" t="s">
        <v>1215</v>
      </c>
      <c r="C74" s="25">
        <v>18115</v>
      </c>
      <c r="D74" s="32" t="s">
        <v>1157</v>
      </c>
      <c r="E74" s="25">
        <v>18730</v>
      </c>
      <c r="F74" s="32" t="s">
        <v>1157</v>
      </c>
      <c r="G74" s="127">
        <f t="shared" si="16"/>
        <v>615</v>
      </c>
      <c r="H74" s="111" t="s">
        <v>1490</v>
      </c>
      <c r="I74" s="12">
        <f t="shared" si="17"/>
        <v>362.23499999999996</v>
      </c>
      <c r="J74" s="24">
        <f t="shared" si="18"/>
        <v>51.48</v>
      </c>
      <c r="K74" s="44">
        <f t="shared" si="19"/>
        <v>413.715</v>
      </c>
      <c r="L74" s="269"/>
    </row>
    <row r="75" spans="1:12" s="109" customFormat="1" ht="29.25" customHeight="1">
      <c r="A75" s="232" t="s">
        <v>981</v>
      </c>
      <c r="B75" s="232"/>
      <c r="C75" s="41"/>
      <c r="D75" s="38"/>
      <c r="E75" s="75"/>
      <c r="F75" s="76"/>
      <c r="G75" s="61"/>
      <c r="H75" s="65"/>
      <c r="I75" s="97"/>
      <c r="J75" s="101"/>
      <c r="K75" s="101"/>
      <c r="L75" s="269"/>
    </row>
    <row r="76" spans="1:12" ht="25.5">
      <c r="A76" s="271" t="s">
        <v>85</v>
      </c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3"/>
    </row>
    <row r="77" spans="1:12" ht="24" customHeight="1">
      <c r="A77" s="273" t="s">
        <v>969</v>
      </c>
      <c r="B77" s="273"/>
      <c r="C77" s="233" t="s">
        <v>1462</v>
      </c>
      <c r="D77" s="234"/>
      <c r="E77" s="234"/>
      <c r="F77" s="234"/>
      <c r="G77" s="234"/>
      <c r="H77" s="234"/>
      <c r="J77" s="274"/>
      <c r="K77" s="274"/>
      <c r="L77" s="274"/>
    </row>
    <row r="78" spans="1:12" ht="29.25" customHeight="1">
      <c r="A78" s="270" t="s">
        <v>970</v>
      </c>
      <c r="B78" s="266" t="s">
        <v>971</v>
      </c>
      <c r="C78" s="270" t="s">
        <v>1152</v>
      </c>
      <c r="D78" s="270"/>
      <c r="E78" s="270" t="s">
        <v>232</v>
      </c>
      <c r="F78" s="270"/>
      <c r="G78" s="267" t="s">
        <v>974</v>
      </c>
      <c r="H78" s="267"/>
      <c r="I78" s="267" t="s">
        <v>975</v>
      </c>
      <c r="J78" s="267"/>
      <c r="K78" s="267"/>
      <c r="L78" s="266" t="s">
        <v>976</v>
      </c>
    </row>
    <row r="79" spans="1:12" ht="29.25" customHeight="1">
      <c r="A79" s="270"/>
      <c r="B79" s="266"/>
      <c r="C79" s="25" t="s">
        <v>977</v>
      </c>
      <c r="D79" s="38" t="s">
        <v>978</v>
      </c>
      <c r="E79" s="73" t="s">
        <v>977</v>
      </c>
      <c r="F79" s="48" t="s">
        <v>978</v>
      </c>
      <c r="G79" s="58" t="s">
        <v>977</v>
      </c>
      <c r="H79" s="62" t="s">
        <v>978</v>
      </c>
      <c r="I79" s="24" t="s">
        <v>979</v>
      </c>
      <c r="J79" s="24" t="s">
        <v>980</v>
      </c>
      <c r="K79" s="24" t="s">
        <v>981</v>
      </c>
      <c r="L79" s="266"/>
    </row>
    <row r="80" spans="1:12" ht="29.25" customHeight="1">
      <c r="A80" s="39" t="s">
        <v>1216</v>
      </c>
      <c r="B80" s="37" t="s">
        <v>1217</v>
      </c>
      <c r="C80" s="25">
        <v>12107</v>
      </c>
      <c r="D80" s="40" t="s">
        <v>1196</v>
      </c>
      <c r="E80" s="25">
        <v>12108</v>
      </c>
      <c r="F80" s="40" t="s">
        <v>1196</v>
      </c>
      <c r="G80" s="110">
        <f>E80-C80</f>
        <v>1</v>
      </c>
      <c r="H80" s="128" t="s">
        <v>1491</v>
      </c>
      <c r="I80" s="12">
        <f>G80*0.589</f>
        <v>0.589</v>
      </c>
      <c r="J80" s="24">
        <f>H80*2.86</f>
        <v>0</v>
      </c>
      <c r="K80" s="44">
        <f>J80+I80</f>
        <v>0.589</v>
      </c>
      <c r="L80" s="269" t="s">
        <v>1465</v>
      </c>
    </row>
    <row r="81" spans="1:12" ht="29.25" customHeight="1">
      <c r="A81" s="39" t="s">
        <v>1218</v>
      </c>
      <c r="B81" s="37" t="s">
        <v>1219</v>
      </c>
      <c r="C81" s="25">
        <v>20312</v>
      </c>
      <c r="D81" s="40" t="s">
        <v>1157</v>
      </c>
      <c r="E81" s="25">
        <v>20581</v>
      </c>
      <c r="F81" s="40" t="s">
        <v>1157</v>
      </c>
      <c r="G81" s="110">
        <f aca="true" t="shared" si="20" ref="G81:G89">E81-C81</f>
        <v>269</v>
      </c>
      <c r="H81" s="111" t="s">
        <v>1490</v>
      </c>
      <c r="I81" s="12">
        <f aca="true" t="shared" si="21" ref="I81:I89">G81*0.589</f>
        <v>158.441</v>
      </c>
      <c r="J81" s="24">
        <f aca="true" t="shared" si="22" ref="J81:J89">H81*2.86</f>
        <v>51.48</v>
      </c>
      <c r="K81" s="44">
        <f aca="true" t="shared" si="23" ref="K81:K89">J81+I81</f>
        <v>209.921</v>
      </c>
      <c r="L81" s="269"/>
    </row>
    <row r="82" spans="1:12" ht="29.25" customHeight="1">
      <c r="A82" s="39" t="s">
        <v>128</v>
      </c>
      <c r="B82" s="37" t="s">
        <v>1220</v>
      </c>
      <c r="C82" s="25">
        <v>22980</v>
      </c>
      <c r="D82" s="40" t="s">
        <v>1157</v>
      </c>
      <c r="E82" s="25">
        <v>23499</v>
      </c>
      <c r="F82" s="40" t="s">
        <v>1157</v>
      </c>
      <c r="G82" s="110">
        <f t="shared" si="20"/>
        <v>519</v>
      </c>
      <c r="H82" s="111" t="s">
        <v>1490</v>
      </c>
      <c r="I82" s="12">
        <f t="shared" si="21"/>
        <v>305.691</v>
      </c>
      <c r="J82" s="24">
        <f t="shared" si="22"/>
        <v>51.48</v>
      </c>
      <c r="K82" s="44">
        <f t="shared" si="23"/>
        <v>357.171</v>
      </c>
      <c r="L82" s="269"/>
    </row>
    <row r="83" spans="1:12" ht="29.25" customHeight="1">
      <c r="A83" s="39" t="s">
        <v>129</v>
      </c>
      <c r="B83" s="37" t="s">
        <v>1221</v>
      </c>
      <c r="C83" s="25">
        <v>12820</v>
      </c>
      <c r="D83" s="40" t="s">
        <v>1157</v>
      </c>
      <c r="E83" s="25">
        <v>14102</v>
      </c>
      <c r="F83" s="40" t="s">
        <v>1157</v>
      </c>
      <c r="G83" s="110">
        <f t="shared" si="20"/>
        <v>1282</v>
      </c>
      <c r="H83" s="111" t="s">
        <v>1490</v>
      </c>
      <c r="I83" s="12">
        <f t="shared" si="21"/>
        <v>755.098</v>
      </c>
      <c r="J83" s="24">
        <f t="shared" si="22"/>
        <v>51.48</v>
      </c>
      <c r="K83" s="44">
        <f t="shared" si="23"/>
        <v>806.578</v>
      </c>
      <c r="L83" s="269"/>
    </row>
    <row r="84" spans="1:12" ht="29.25" customHeight="1">
      <c r="A84" s="39" t="s">
        <v>130</v>
      </c>
      <c r="B84" s="37" t="s">
        <v>1222</v>
      </c>
      <c r="C84" s="25">
        <v>10734</v>
      </c>
      <c r="D84" s="40" t="s">
        <v>1196</v>
      </c>
      <c r="E84" s="25">
        <v>10742</v>
      </c>
      <c r="F84" s="40" t="s">
        <v>1196</v>
      </c>
      <c r="G84" s="110">
        <f t="shared" si="20"/>
        <v>8</v>
      </c>
      <c r="H84" s="128" t="s">
        <v>1491</v>
      </c>
      <c r="I84" s="12">
        <f t="shared" si="21"/>
        <v>4.712</v>
      </c>
      <c r="J84" s="24">
        <f t="shared" si="22"/>
        <v>0</v>
      </c>
      <c r="K84" s="44">
        <f t="shared" si="23"/>
        <v>4.712</v>
      </c>
      <c r="L84" s="269"/>
    </row>
    <row r="85" spans="1:12" ht="29.25" customHeight="1">
      <c r="A85" s="39" t="s">
        <v>131</v>
      </c>
      <c r="B85" s="37" t="s">
        <v>1223</v>
      </c>
      <c r="C85" s="25">
        <v>20238</v>
      </c>
      <c r="D85" s="40" t="s">
        <v>1157</v>
      </c>
      <c r="E85" s="25">
        <v>21161</v>
      </c>
      <c r="F85" s="40" t="s">
        <v>1157</v>
      </c>
      <c r="G85" s="110">
        <f t="shared" si="20"/>
        <v>923</v>
      </c>
      <c r="H85" s="113">
        <v>18</v>
      </c>
      <c r="I85" s="12">
        <f t="shared" si="21"/>
        <v>543.6469999999999</v>
      </c>
      <c r="J85" s="24">
        <f t="shared" si="22"/>
        <v>51.48</v>
      </c>
      <c r="K85" s="44">
        <f t="shared" si="23"/>
        <v>595.127</v>
      </c>
      <c r="L85" s="269"/>
    </row>
    <row r="86" spans="1:12" ht="29.25" customHeight="1">
      <c r="A86" s="39" t="s">
        <v>132</v>
      </c>
      <c r="B86" s="37" t="s">
        <v>1224</v>
      </c>
      <c r="C86" s="25">
        <v>36721</v>
      </c>
      <c r="D86" s="40" t="s">
        <v>954</v>
      </c>
      <c r="E86" s="25">
        <v>36722</v>
      </c>
      <c r="F86" s="40" t="s">
        <v>954</v>
      </c>
      <c r="G86" s="110">
        <f t="shared" si="20"/>
        <v>1</v>
      </c>
      <c r="H86" s="111" t="s">
        <v>1491</v>
      </c>
      <c r="I86" s="12">
        <f t="shared" si="21"/>
        <v>0.589</v>
      </c>
      <c r="J86" s="24">
        <f t="shared" si="22"/>
        <v>0</v>
      </c>
      <c r="K86" s="44">
        <f t="shared" si="23"/>
        <v>0.589</v>
      </c>
      <c r="L86" s="269"/>
    </row>
    <row r="87" spans="1:12" ht="29.25" customHeight="1">
      <c r="A87" s="39" t="s">
        <v>133</v>
      </c>
      <c r="B87" s="37" t="s">
        <v>1225</v>
      </c>
      <c r="C87" s="25">
        <v>28011</v>
      </c>
      <c r="D87" s="40" t="s">
        <v>1157</v>
      </c>
      <c r="E87" s="25">
        <v>28721</v>
      </c>
      <c r="F87" s="40" t="s">
        <v>1157</v>
      </c>
      <c r="G87" s="110">
        <f t="shared" si="20"/>
        <v>710</v>
      </c>
      <c r="H87" s="111" t="s">
        <v>1490</v>
      </c>
      <c r="I87" s="12">
        <f t="shared" si="21"/>
        <v>418.19</v>
      </c>
      <c r="J87" s="24">
        <f t="shared" si="22"/>
        <v>51.48</v>
      </c>
      <c r="K87" s="44">
        <f t="shared" si="23"/>
        <v>469.67</v>
      </c>
      <c r="L87" s="269"/>
    </row>
    <row r="88" spans="1:12" ht="29.25" customHeight="1">
      <c r="A88" s="39" t="s">
        <v>134</v>
      </c>
      <c r="B88" s="37" t="s">
        <v>1226</v>
      </c>
      <c r="C88" s="25">
        <v>54343</v>
      </c>
      <c r="D88" s="40" t="s">
        <v>1155</v>
      </c>
      <c r="E88" s="25">
        <v>55072</v>
      </c>
      <c r="F88" s="40" t="s">
        <v>1155</v>
      </c>
      <c r="G88" s="110">
        <f t="shared" si="20"/>
        <v>729</v>
      </c>
      <c r="H88" s="111" t="s">
        <v>1489</v>
      </c>
      <c r="I88" s="12">
        <f t="shared" si="21"/>
        <v>429.381</v>
      </c>
      <c r="J88" s="24">
        <f t="shared" si="22"/>
        <v>102.96</v>
      </c>
      <c r="K88" s="44">
        <f t="shared" si="23"/>
        <v>532.341</v>
      </c>
      <c r="L88" s="269"/>
    </row>
    <row r="89" spans="1:12" ht="29.25" customHeight="1">
      <c r="A89" s="39" t="s">
        <v>135</v>
      </c>
      <c r="B89" s="37" t="s">
        <v>1227</v>
      </c>
      <c r="C89" s="25">
        <v>9945</v>
      </c>
      <c r="D89" s="40" t="s">
        <v>954</v>
      </c>
      <c r="E89" s="25">
        <v>10593</v>
      </c>
      <c r="F89" s="40" t="s">
        <v>954</v>
      </c>
      <c r="G89" s="110">
        <f t="shared" si="20"/>
        <v>648</v>
      </c>
      <c r="H89" s="111" t="s">
        <v>1491</v>
      </c>
      <c r="I89" s="12">
        <f t="shared" si="21"/>
        <v>381.67199999999997</v>
      </c>
      <c r="J89" s="24">
        <f t="shared" si="22"/>
        <v>0</v>
      </c>
      <c r="K89" s="44">
        <f t="shared" si="23"/>
        <v>381.67199999999997</v>
      </c>
      <c r="L89" s="269"/>
    </row>
    <row r="90" spans="1:12" ht="29.25" customHeight="1">
      <c r="A90" s="232" t="s">
        <v>981</v>
      </c>
      <c r="B90" s="232"/>
      <c r="C90" s="41"/>
      <c r="D90" s="38"/>
      <c r="E90" s="75"/>
      <c r="F90" s="76"/>
      <c r="G90" s="59"/>
      <c r="H90" s="65"/>
      <c r="I90" s="42"/>
      <c r="J90" s="42"/>
      <c r="K90" s="44"/>
      <c r="L90" s="269"/>
    </row>
    <row r="91" spans="1:12" ht="25.5">
      <c r="A91" s="271" t="s">
        <v>85</v>
      </c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3"/>
    </row>
    <row r="92" spans="1:12" ht="24" customHeight="1">
      <c r="A92" s="273" t="s">
        <v>969</v>
      </c>
      <c r="B92" s="273"/>
      <c r="C92" s="233" t="s">
        <v>1462</v>
      </c>
      <c r="D92" s="234"/>
      <c r="E92" s="234"/>
      <c r="F92" s="234"/>
      <c r="G92" s="234"/>
      <c r="H92" s="234"/>
      <c r="J92" s="274"/>
      <c r="K92" s="274"/>
      <c r="L92" s="274"/>
    </row>
    <row r="93" spans="1:12" ht="29.25" customHeight="1">
      <c r="A93" s="270" t="s">
        <v>970</v>
      </c>
      <c r="B93" s="266" t="s">
        <v>971</v>
      </c>
      <c r="C93" s="270" t="s">
        <v>1152</v>
      </c>
      <c r="D93" s="270"/>
      <c r="E93" s="270" t="s">
        <v>232</v>
      </c>
      <c r="F93" s="270"/>
      <c r="G93" s="267" t="s">
        <v>974</v>
      </c>
      <c r="H93" s="267"/>
      <c r="I93" s="267" t="s">
        <v>975</v>
      </c>
      <c r="J93" s="267"/>
      <c r="K93" s="267"/>
      <c r="L93" s="266" t="s">
        <v>976</v>
      </c>
    </row>
    <row r="94" spans="1:12" ht="29.25" customHeight="1">
      <c r="A94" s="270"/>
      <c r="B94" s="266"/>
      <c r="C94" s="25" t="s">
        <v>977</v>
      </c>
      <c r="D94" s="38" t="s">
        <v>978</v>
      </c>
      <c r="E94" s="73" t="s">
        <v>977</v>
      </c>
      <c r="F94" s="48" t="s">
        <v>978</v>
      </c>
      <c r="G94" s="58" t="s">
        <v>977</v>
      </c>
      <c r="H94" s="62" t="s">
        <v>978</v>
      </c>
      <c r="I94" s="24" t="s">
        <v>979</v>
      </c>
      <c r="J94" s="24" t="s">
        <v>980</v>
      </c>
      <c r="K94" s="24" t="s">
        <v>981</v>
      </c>
      <c r="L94" s="266"/>
    </row>
    <row r="95" spans="1:12" ht="29.25" customHeight="1">
      <c r="A95" s="39" t="s">
        <v>1228</v>
      </c>
      <c r="B95" s="37" t="s">
        <v>1229</v>
      </c>
      <c r="C95" s="25">
        <v>1382</v>
      </c>
      <c r="D95" s="32" t="s">
        <v>1157</v>
      </c>
      <c r="E95" s="25">
        <v>1686</v>
      </c>
      <c r="F95" s="32" t="s">
        <v>1157</v>
      </c>
      <c r="G95" s="127">
        <f>E95-C95</f>
        <v>304</v>
      </c>
      <c r="H95" s="111" t="s">
        <v>1490</v>
      </c>
      <c r="I95" s="12">
        <f>G95*0.589</f>
        <v>179.05599999999998</v>
      </c>
      <c r="J95" s="24">
        <f>H95*2.86</f>
        <v>51.48</v>
      </c>
      <c r="K95" s="44">
        <f>J95+I95</f>
        <v>230.53599999999997</v>
      </c>
      <c r="L95" s="269" t="s">
        <v>1465</v>
      </c>
    </row>
    <row r="96" spans="1:12" ht="29.25" customHeight="1">
      <c r="A96" s="39" t="s">
        <v>1230</v>
      </c>
      <c r="B96" s="37" t="s">
        <v>1231</v>
      </c>
      <c r="C96" s="25">
        <v>77986</v>
      </c>
      <c r="D96" s="25" t="s">
        <v>1442</v>
      </c>
      <c r="E96" s="25">
        <v>80335</v>
      </c>
      <c r="F96" s="25" t="s">
        <v>1442</v>
      </c>
      <c r="G96" s="127">
        <f aca="true" t="shared" si="24" ref="G96:G104">E96-C96</f>
        <v>2349</v>
      </c>
      <c r="H96" s="111" t="s">
        <v>1490</v>
      </c>
      <c r="I96" s="12">
        <f aca="true" t="shared" si="25" ref="I96:I104">G96*0.589</f>
        <v>1383.561</v>
      </c>
      <c r="J96" s="24">
        <f aca="true" t="shared" si="26" ref="J96:J104">H96*2.86</f>
        <v>51.48</v>
      </c>
      <c r="K96" s="44">
        <f aca="true" t="shared" si="27" ref="K96:K104">J96+I96</f>
        <v>1435.041</v>
      </c>
      <c r="L96" s="269"/>
    </row>
    <row r="97" spans="1:12" ht="29.25" customHeight="1">
      <c r="A97" s="39" t="s">
        <v>136</v>
      </c>
      <c r="B97" s="37" t="s">
        <v>950</v>
      </c>
      <c r="C97" s="25">
        <v>33380</v>
      </c>
      <c r="D97" s="32" t="s">
        <v>951</v>
      </c>
      <c r="E97" s="25">
        <v>35400</v>
      </c>
      <c r="F97" s="32" t="s">
        <v>951</v>
      </c>
      <c r="G97" s="127">
        <f t="shared" si="24"/>
        <v>2020</v>
      </c>
      <c r="H97" s="111" t="s">
        <v>1490</v>
      </c>
      <c r="I97" s="12">
        <f t="shared" si="25"/>
        <v>1189.78</v>
      </c>
      <c r="J97" s="24">
        <f t="shared" si="26"/>
        <v>51.48</v>
      </c>
      <c r="K97" s="44">
        <f t="shared" si="27"/>
        <v>1241.26</v>
      </c>
      <c r="L97" s="269"/>
    </row>
    <row r="98" spans="1:12" ht="29.25" customHeight="1">
      <c r="A98" s="39" t="s">
        <v>137</v>
      </c>
      <c r="B98" s="37" t="s">
        <v>1232</v>
      </c>
      <c r="C98" s="25">
        <v>29777</v>
      </c>
      <c r="D98" s="32" t="s">
        <v>1157</v>
      </c>
      <c r="E98" s="25">
        <v>30827</v>
      </c>
      <c r="F98" s="32" t="s">
        <v>1157</v>
      </c>
      <c r="G98" s="127">
        <f t="shared" si="24"/>
        <v>1050</v>
      </c>
      <c r="H98" s="111" t="s">
        <v>1490</v>
      </c>
      <c r="I98" s="12">
        <f t="shared" si="25"/>
        <v>618.4499999999999</v>
      </c>
      <c r="J98" s="24">
        <f t="shared" si="26"/>
        <v>51.48</v>
      </c>
      <c r="K98" s="44">
        <f t="shared" si="27"/>
        <v>669.93</v>
      </c>
      <c r="L98" s="269"/>
    </row>
    <row r="99" spans="1:12" ht="29.25" customHeight="1">
      <c r="A99" s="39" t="s">
        <v>138</v>
      </c>
      <c r="B99" s="37" t="s">
        <v>1233</v>
      </c>
      <c r="C99" s="25">
        <v>5070</v>
      </c>
      <c r="D99" s="32" t="s">
        <v>1155</v>
      </c>
      <c r="E99" s="25">
        <v>6338</v>
      </c>
      <c r="F99" s="32" t="s">
        <v>1155</v>
      </c>
      <c r="G99" s="127">
        <f t="shared" si="24"/>
        <v>1268</v>
      </c>
      <c r="H99" s="111" t="s">
        <v>1489</v>
      </c>
      <c r="I99" s="12">
        <f t="shared" si="25"/>
        <v>746.852</v>
      </c>
      <c r="J99" s="24">
        <f t="shared" si="26"/>
        <v>102.96</v>
      </c>
      <c r="K99" s="44">
        <f t="shared" si="27"/>
        <v>849.812</v>
      </c>
      <c r="L99" s="269"/>
    </row>
    <row r="100" spans="1:12" ht="29.25" customHeight="1">
      <c r="A100" s="39" t="s">
        <v>139</v>
      </c>
      <c r="B100" s="37" t="s">
        <v>1234</v>
      </c>
      <c r="C100" s="25">
        <v>4242</v>
      </c>
      <c r="D100" s="32" t="s">
        <v>1442</v>
      </c>
      <c r="E100" s="25">
        <v>4765</v>
      </c>
      <c r="F100" s="32" t="s">
        <v>1442</v>
      </c>
      <c r="G100" s="127">
        <f t="shared" si="24"/>
        <v>523</v>
      </c>
      <c r="H100" s="111" t="s">
        <v>1490</v>
      </c>
      <c r="I100" s="12">
        <f t="shared" si="25"/>
        <v>308.04699999999997</v>
      </c>
      <c r="J100" s="24">
        <f t="shared" si="26"/>
        <v>51.48</v>
      </c>
      <c r="K100" s="44">
        <f t="shared" si="27"/>
        <v>359.527</v>
      </c>
      <c r="L100" s="269"/>
    </row>
    <row r="101" spans="1:12" ht="29.25" customHeight="1">
      <c r="A101" s="39" t="s">
        <v>140</v>
      </c>
      <c r="B101" s="37" t="s">
        <v>1235</v>
      </c>
      <c r="C101" s="25">
        <v>33507</v>
      </c>
      <c r="D101" s="32" t="s">
        <v>1155</v>
      </c>
      <c r="E101" s="25">
        <v>34738</v>
      </c>
      <c r="F101" s="32" t="s">
        <v>1155</v>
      </c>
      <c r="G101" s="127">
        <f t="shared" si="24"/>
        <v>1231</v>
      </c>
      <c r="H101" s="111" t="s">
        <v>1489</v>
      </c>
      <c r="I101" s="12">
        <f t="shared" si="25"/>
        <v>725.059</v>
      </c>
      <c r="J101" s="24">
        <f t="shared" si="26"/>
        <v>102.96</v>
      </c>
      <c r="K101" s="44">
        <f t="shared" si="27"/>
        <v>828.019</v>
      </c>
      <c r="L101" s="269"/>
    </row>
    <row r="102" spans="1:12" ht="29.25" customHeight="1">
      <c r="A102" s="39" t="s">
        <v>141</v>
      </c>
      <c r="B102" s="37" t="s">
        <v>1236</v>
      </c>
      <c r="C102" s="25">
        <v>38789</v>
      </c>
      <c r="D102" s="32" t="s">
        <v>1155</v>
      </c>
      <c r="E102" s="25">
        <v>40026</v>
      </c>
      <c r="F102" s="32" t="s">
        <v>1155</v>
      </c>
      <c r="G102" s="127">
        <f t="shared" si="24"/>
        <v>1237</v>
      </c>
      <c r="H102" s="111" t="s">
        <v>1489</v>
      </c>
      <c r="I102" s="12">
        <f t="shared" si="25"/>
        <v>728.593</v>
      </c>
      <c r="J102" s="24">
        <f t="shared" si="26"/>
        <v>102.96</v>
      </c>
      <c r="K102" s="44">
        <f t="shared" si="27"/>
        <v>831.553</v>
      </c>
      <c r="L102" s="269"/>
    </row>
    <row r="103" spans="1:12" ht="29.25" customHeight="1">
      <c r="A103" s="39" t="s">
        <v>142</v>
      </c>
      <c r="B103" s="37" t="s">
        <v>1237</v>
      </c>
      <c r="C103" s="25">
        <v>35590</v>
      </c>
      <c r="D103" s="32" t="s">
        <v>1155</v>
      </c>
      <c r="E103" s="25">
        <v>37635</v>
      </c>
      <c r="F103" s="32" t="s">
        <v>1155</v>
      </c>
      <c r="G103" s="127">
        <f t="shared" si="24"/>
        <v>2045</v>
      </c>
      <c r="H103" s="111" t="s">
        <v>1489</v>
      </c>
      <c r="I103" s="12">
        <f t="shared" si="25"/>
        <v>1204.5049999999999</v>
      </c>
      <c r="J103" s="24">
        <f t="shared" si="26"/>
        <v>102.96</v>
      </c>
      <c r="K103" s="44">
        <f t="shared" si="27"/>
        <v>1307.465</v>
      </c>
      <c r="L103" s="269"/>
    </row>
    <row r="104" spans="1:12" ht="29.25" customHeight="1">
      <c r="A104" s="39" t="s">
        <v>143</v>
      </c>
      <c r="B104" s="37" t="s">
        <v>1238</v>
      </c>
      <c r="C104" s="25">
        <v>15172</v>
      </c>
      <c r="D104" s="32" t="s">
        <v>1155</v>
      </c>
      <c r="E104" s="25">
        <v>16679</v>
      </c>
      <c r="F104" s="32" t="s">
        <v>1155</v>
      </c>
      <c r="G104" s="127">
        <f t="shared" si="24"/>
        <v>1507</v>
      </c>
      <c r="H104" s="111" t="s">
        <v>1489</v>
      </c>
      <c r="I104" s="12">
        <f t="shared" si="25"/>
        <v>887.6229999999999</v>
      </c>
      <c r="J104" s="24">
        <f t="shared" si="26"/>
        <v>102.96</v>
      </c>
      <c r="K104" s="44">
        <f t="shared" si="27"/>
        <v>990.583</v>
      </c>
      <c r="L104" s="269"/>
    </row>
    <row r="105" spans="1:12" ht="29.25" customHeight="1">
      <c r="A105" s="232" t="s">
        <v>981</v>
      </c>
      <c r="B105" s="232"/>
      <c r="C105" s="41"/>
      <c r="D105" s="38"/>
      <c r="E105" s="75"/>
      <c r="F105" s="76"/>
      <c r="G105" s="59"/>
      <c r="H105" s="65"/>
      <c r="I105" s="42"/>
      <c r="J105" s="42"/>
      <c r="K105" s="44"/>
      <c r="L105" s="269"/>
    </row>
    <row r="106" spans="1:12" ht="25.5">
      <c r="A106" s="271" t="s">
        <v>85</v>
      </c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3"/>
    </row>
    <row r="107" spans="1:12" ht="24" customHeight="1">
      <c r="A107" s="273" t="s">
        <v>969</v>
      </c>
      <c r="B107" s="273"/>
      <c r="C107" s="233" t="s">
        <v>1462</v>
      </c>
      <c r="D107" s="234"/>
      <c r="E107" s="234"/>
      <c r="F107" s="234"/>
      <c r="G107" s="234"/>
      <c r="H107" s="234"/>
      <c r="J107" s="274"/>
      <c r="K107" s="274"/>
      <c r="L107" s="274"/>
    </row>
    <row r="108" spans="1:12" ht="29.25" customHeight="1">
      <c r="A108" s="270" t="s">
        <v>970</v>
      </c>
      <c r="B108" s="266" t="s">
        <v>971</v>
      </c>
      <c r="C108" s="270" t="s">
        <v>1152</v>
      </c>
      <c r="D108" s="270"/>
      <c r="E108" s="270" t="s">
        <v>232</v>
      </c>
      <c r="F108" s="270"/>
      <c r="G108" s="267" t="s">
        <v>974</v>
      </c>
      <c r="H108" s="267"/>
      <c r="I108" s="267" t="s">
        <v>975</v>
      </c>
      <c r="J108" s="267"/>
      <c r="K108" s="267"/>
      <c r="L108" s="266" t="s">
        <v>976</v>
      </c>
    </row>
    <row r="109" spans="1:12" ht="29.25" customHeight="1">
      <c r="A109" s="270"/>
      <c r="B109" s="266"/>
      <c r="C109" s="25" t="s">
        <v>977</v>
      </c>
      <c r="D109" s="38" t="s">
        <v>978</v>
      </c>
      <c r="E109" s="73" t="s">
        <v>977</v>
      </c>
      <c r="F109" s="48" t="s">
        <v>978</v>
      </c>
      <c r="G109" s="58" t="s">
        <v>977</v>
      </c>
      <c r="H109" s="62" t="s">
        <v>978</v>
      </c>
      <c r="I109" s="24" t="s">
        <v>979</v>
      </c>
      <c r="J109" s="24" t="s">
        <v>980</v>
      </c>
      <c r="K109" s="24" t="s">
        <v>981</v>
      </c>
      <c r="L109" s="266"/>
    </row>
    <row r="110" spans="1:12" s="109" customFormat="1" ht="29.25" customHeight="1">
      <c r="A110" s="39" t="s">
        <v>1239</v>
      </c>
      <c r="B110" s="37" t="s">
        <v>1240</v>
      </c>
      <c r="C110" s="113">
        <v>4407</v>
      </c>
      <c r="D110" s="32" t="s">
        <v>1155</v>
      </c>
      <c r="E110" s="113">
        <v>7218</v>
      </c>
      <c r="F110" s="32" t="s">
        <v>1155</v>
      </c>
      <c r="G110" s="127">
        <f>E110-C110</f>
        <v>2811</v>
      </c>
      <c r="H110" s="110">
        <v>36</v>
      </c>
      <c r="I110" s="97">
        <f>G110*0.589</f>
        <v>1655.6789999999999</v>
      </c>
      <c r="J110" s="100">
        <f>H110*2.86</f>
        <v>102.96</v>
      </c>
      <c r="K110" s="101">
        <f>J110+I110</f>
        <v>1758.639</v>
      </c>
      <c r="L110" s="269" t="s">
        <v>1465</v>
      </c>
    </row>
    <row r="111" spans="1:12" ht="29.25" customHeight="1">
      <c r="A111" s="129" t="s">
        <v>1241</v>
      </c>
      <c r="B111" s="117" t="s">
        <v>1242</v>
      </c>
      <c r="C111" s="25">
        <v>18060</v>
      </c>
      <c r="D111" s="111" t="s">
        <v>1157</v>
      </c>
      <c r="E111" s="25">
        <v>18789</v>
      </c>
      <c r="F111" s="111" t="s">
        <v>1157</v>
      </c>
      <c r="G111" s="127">
        <f aca="true" t="shared" si="28" ref="G111:G119">E111-C111</f>
        <v>729</v>
      </c>
      <c r="H111" s="60">
        <v>18</v>
      </c>
      <c r="I111" s="97">
        <f aca="true" t="shared" si="29" ref="I111:I119">G111*0.589</f>
        <v>429.381</v>
      </c>
      <c r="J111" s="100">
        <f aca="true" t="shared" si="30" ref="J111:J119">H111*2.86</f>
        <v>51.48</v>
      </c>
      <c r="K111" s="101">
        <f aca="true" t="shared" si="31" ref="K111:K119">J111+I111</f>
        <v>480.861</v>
      </c>
      <c r="L111" s="269"/>
    </row>
    <row r="112" spans="1:12" s="109" customFormat="1" ht="29.25" customHeight="1">
      <c r="A112" s="39" t="s">
        <v>144</v>
      </c>
      <c r="B112" s="37" t="s">
        <v>1243</v>
      </c>
      <c r="C112" s="113">
        <v>46763</v>
      </c>
      <c r="D112" s="32" t="s">
        <v>1157</v>
      </c>
      <c r="E112" s="113">
        <v>47501</v>
      </c>
      <c r="F112" s="32" t="s">
        <v>1157</v>
      </c>
      <c r="G112" s="127">
        <f t="shared" si="28"/>
        <v>738</v>
      </c>
      <c r="H112" s="110">
        <v>18</v>
      </c>
      <c r="I112" s="97">
        <f t="shared" si="29"/>
        <v>434.68199999999996</v>
      </c>
      <c r="J112" s="100">
        <f t="shared" si="30"/>
        <v>51.48</v>
      </c>
      <c r="K112" s="101">
        <f t="shared" si="31"/>
        <v>486.162</v>
      </c>
      <c r="L112" s="269"/>
    </row>
    <row r="113" spans="1:12" ht="29.25" customHeight="1">
      <c r="A113" s="129" t="s">
        <v>145</v>
      </c>
      <c r="B113" s="117" t="s">
        <v>1244</v>
      </c>
      <c r="C113" s="25">
        <v>14123</v>
      </c>
      <c r="D113" s="111" t="s">
        <v>1157</v>
      </c>
      <c r="E113" s="25">
        <v>14724</v>
      </c>
      <c r="F113" s="111" t="s">
        <v>1157</v>
      </c>
      <c r="G113" s="127">
        <f t="shared" si="28"/>
        <v>601</v>
      </c>
      <c r="H113" s="60">
        <v>18</v>
      </c>
      <c r="I113" s="97">
        <f t="shared" si="29"/>
        <v>353.989</v>
      </c>
      <c r="J113" s="100">
        <f t="shared" si="30"/>
        <v>51.48</v>
      </c>
      <c r="K113" s="101">
        <f t="shared" si="31"/>
        <v>405.469</v>
      </c>
      <c r="L113" s="269"/>
    </row>
    <row r="114" spans="1:12" s="109" customFormat="1" ht="29.25" customHeight="1">
      <c r="A114" s="39" t="s">
        <v>146</v>
      </c>
      <c r="B114" s="37" t="s">
        <v>1245</v>
      </c>
      <c r="C114" s="113">
        <v>31565</v>
      </c>
      <c r="D114" s="32" t="s">
        <v>1155</v>
      </c>
      <c r="E114" s="113">
        <v>33353</v>
      </c>
      <c r="F114" s="32" t="s">
        <v>1155</v>
      </c>
      <c r="G114" s="127">
        <f t="shared" si="28"/>
        <v>1788</v>
      </c>
      <c r="H114" s="110">
        <v>36</v>
      </c>
      <c r="I114" s="97">
        <f t="shared" si="29"/>
        <v>1053.1319999999998</v>
      </c>
      <c r="J114" s="100">
        <f t="shared" si="30"/>
        <v>102.96</v>
      </c>
      <c r="K114" s="101">
        <f t="shared" si="31"/>
        <v>1156.0919999999999</v>
      </c>
      <c r="L114" s="269"/>
    </row>
    <row r="115" spans="1:12" ht="29.25" customHeight="1">
      <c r="A115" s="129" t="s">
        <v>147</v>
      </c>
      <c r="B115" s="117" t="s">
        <v>1246</v>
      </c>
      <c r="C115" s="25">
        <v>35977</v>
      </c>
      <c r="D115" s="32" t="s">
        <v>1196</v>
      </c>
      <c r="E115" s="25">
        <v>36195</v>
      </c>
      <c r="F115" s="32" t="s">
        <v>1196</v>
      </c>
      <c r="G115" s="127">
        <f t="shared" si="28"/>
        <v>218</v>
      </c>
      <c r="H115" s="60">
        <v>0</v>
      </c>
      <c r="I115" s="97">
        <f t="shared" si="29"/>
        <v>128.402</v>
      </c>
      <c r="J115" s="100">
        <f t="shared" si="30"/>
        <v>0</v>
      </c>
      <c r="K115" s="101">
        <f t="shared" si="31"/>
        <v>128.402</v>
      </c>
      <c r="L115" s="269"/>
    </row>
    <row r="116" spans="1:12" s="109" customFormat="1" ht="29.25" customHeight="1">
      <c r="A116" s="39" t="s">
        <v>148</v>
      </c>
      <c r="B116" s="37" t="s">
        <v>1247</v>
      </c>
      <c r="C116" s="113">
        <v>13961</v>
      </c>
      <c r="D116" s="32" t="s">
        <v>1157</v>
      </c>
      <c r="E116" s="113">
        <v>14159</v>
      </c>
      <c r="F116" s="32" t="s">
        <v>1157</v>
      </c>
      <c r="G116" s="127">
        <f t="shared" si="28"/>
        <v>198</v>
      </c>
      <c r="H116" s="110">
        <v>18</v>
      </c>
      <c r="I116" s="97">
        <f t="shared" si="29"/>
        <v>116.622</v>
      </c>
      <c r="J116" s="100">
        <f t="shared" si="30"/>
        <v>51.48</v>
      </c>
      <c r="K116" s="101">
        <f t="shared" si="31"/>
        <v>168.102</v>
      </c>
      <c r="L116" s="269"/>
    </row>
    <row r="117" spans="1:12" ht="29.25" customHeight="1">
      <c r="A117" s="129" t="s">
        <v>149</v>
      </c>
      <c r="B117" s="117" t="s">
        <v>1248</v>
      </c>
      <c r="C117" s="25">
        <v>57161</v>
      </c>
      <c r="D117" s="111" t="s">
        <v>1155</v>
      </c>
      <c r="E117" s="25">
        <v>57797</v>
      </c>
      <c r="F117" s="111" t="s">
        <v>1155</v>
      </c>
      <c r="G117" s="127">
        <f t="shared" si="28"/>
        <v>636</v>
      </c>
      <c r="H117" s="60">
        <v>36</v>
      </c>
      <c r="I117" s="97">
        <f t="shared" si="29"/>
        <v>374.604</v>
      </c>
      <c r="J117" s="100">
        <f t="shared" si="30"/>
        <v>102.96</v>
      </c>
      <c r="K117" s="101">
        <f t="shared" si="31"/>
        <v>477.56399999999996</v>
      </c>
      <c r="L117" s="269"/>
    </row>
    <row r="118" spans="1:12" s="109" customFormat="1" ht="29.25" customHeight="1">
      <c r="A118" s="39" t="s">
        <v>150</v>
      </c>
      <c r="B118" s="37" t="s">
        <v>1243</v>
      </c>
      <c r="C118" s="113">
        <v>7432</v>
      </c>
      <c r="D118" s="32" t="s">
        <v>1196</v>
      </c>
      <c r="E118" s="113">
        <v>7771</v>
      </c>
      <c r="F118" s="32" t="s">
        <v>1196</v>
      </c>
      <c r="G118" s="127">
        <f t="shared" si="28"/>
        <v>339</v>
      </c>
      <c r="H118" s="110">
        <v>0</v>
      </c>
      <c r="I118" s="97">
        <f t="shared" si="29"/>
        <v>199.671</v>
      </c>
      <c r="J118" s="100">
        <f t="shared" si="30"/>
        <v>0</v>
      </c>
      <c r="K118" s="101">
        <f t="shared" si="31"/>
        <v>199.671</v>
      </c>
      <c r="L118" s="269"/>
    </row>
    <row r="119" spans="1:12" ht="29.25" customHeight="1">
      <c r="A119" s="129" t="s">
        <v>151</v>
      </c>
      <c r="B119" s="117" t="s">
        <v>1249</v>
      </c>
      <c r="C119" s="25">
        <v>25996</v>
      </c>
      <c r="D119" s="32" t="s">
        <v>1196</v>
      </c>
      <c r="E119" s="25">
        <v>26557</v>
      </c>
      <c r="F119" s="32" t="s">
        <v>1157</v>
      </c>
      <c r="G119" s="127">
        <f t="shared" si="28"/>
        <v>561</v>
      </c>
      <c r="H119" s="60">
        <v>18</v>
      </c>
      <c r="I119" s="97">
        <f t="shared" si="29"/>
        <v>330.429</v>
      </c>
      <c r="J119" s="100">
        <f t="shared" si="30"/>
        <v>51.48</v>
      </c>
      <c r="K119" s="101">
        <f t="shared" si="31"/>
        <v>381.909</v>
      </c>
      <c r="L119" s="269"/>
    </row>
    <row r="120" spans="1:12" ht="29.25" customHeight="1">
      <c r="A120" s="232" t="s">
        <v>981</v>
      </c>
      <c r="B120" s="232"/>
      <c r="C120" s="41"/>
      <c r="D120" s="38"/>
      <c r="E120" s="75"/>
      <c r="F120" s="76"/>
      <c r="G120" s="59"/>
      <c r="H120" s="65"/>
      <c r="I120" s="42"/>
      <c r="J120" s="42"/>
      <c r="K120" s="44"/>
      <c r="L120" s="269"/>
    </row>
    <row r="121" spans="1:12" ht="25.5">
      <c r="A121" s="271" t="s">
        <v>85</v>
      </c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3"/>
    </row>
    <row r="122" spans="1:12" ht="24" customHeight="1">
      <c r="A122" s="273" t="s">
        <v>969</v>
      </c>
      <c r="B122" s="273"/>
      <c r="C122" s="233" t="s">
        <v>1462</v>
      </c>
      <c r="D122" s="234"/>
      <c r="E122" s="234"/>
      <c r="F122" s="234"/>
      <c r="G122" s="234"/>
      <c r="H122" s="234"/>
      <c r="J122" s="274"/>
      <c r="K122" s="274"/>
      <c r="L122" s="274"/>
    </row>
    <row r="123" spans="1:12" ht="29.25" customHeight="1">
      <c r="A123" s="270" t="s">
        <v>970</v>
      </c>
      <c r="B123" s="266" t="s">
        <v>971</v>
      </c>
      <c r="C123" s="270" t="s">
        <v>1152</v>
      </c>
      <c r="D123" s="270"/>
      <c r="E123" s="270" t="s">
        <v>232</v>
      </c>
      <c r="F123" s="270"/>
      <c r="G123" s="267" t="s">
        <v>974</v>
      </c>
      <c r="H123" s="267"/>
      <c r="I123" s="267" t="s">
        <v>975</v>
      </c>
      <c r="J123" s="267"/>
      <c r="K123" s="267"/>
      <c r="L123" s="266" t="s">
        <v>976</v>
      </c>
    </row>
    <row r="124" spans="1:12" ht="29.25" customHeight="1">
      <c r="A124" s="270"/>
      <c r="B124" s="266"/>
      <c r="C124" s="25" t="s">
        <v>977</v>
      </c>
      <c r="D124" s="38" t="s">
        <v>978</v>
      </c>
      <c r="E124" s="73" t="s">
        <v>977</v>
      </c>
      <c r="F124" s="48" t="s">
        <v>978</v>
      </c>
      <c r="G124" s="58" t="s">
        <v>977</v>
      </c>
      <c r="H124" s="62" t="s">
        <v>978</v>
      </c>
      <c r="I124" s="24" t="s">
        <v>979</v>
      </c>
      <c r="J124" s="24" t="s">
        <v>980</v>
      </c>
      <c r="K124" s="24" t="s">
        <v>981</v>
      </c>
      <c r="L124" s="266"/>
    </row>
    <row r="125" spans="1:12" ht="29.25" customHeight="1">
      <c r="A125" s="39" t="s">
        <v>1250</v>
      </c>
      <c r="B125" s="37" t="s">
        <v>1251</v>
      </c>
      <c r="C125" s="25">
        <v>0</v>
      </c>
      <c r="D125" s="43" t="s">
        <v>86</v>
      </c>
      <c r="E125" s="25">
        <v>538</v>
      </c>
      <c r="F125" s="43" t="s">
        <v>86</v>
      </c>
      <c r="G125" s="110">
        <f>E125-C125</f>
        <v>538</v>
      </c>
      <c r="H125" s="111" t="s">
        <v>1489</v>
      </c>
      <c r="I125" s="12">
        <f>G125*0.589</f>
        <v>316.882</v>
      </c>
      <c r="J125" s="24">
        <f>H125*2.86</f>
        <v>102.96</v>
      </c>
      <c r="K125" s="44">
        <f>J125+I125</f>
        <v>419.842</v>
      </c>
      <c r="L125" s="269" t="s">
        <v>1465</v>
      </c>
    </row>
    <row r="126" spans="1:12" ht="29.25" customHeight="1">
      <c r="A126" s="39" t="s">
        <v>1252</v>
      </c>
      <c r="B126" s="37" t="s">
        <v>1253</v>
      </c>
      <c r="C126" s="25">
        <v>33010</v>
      </c>
      <c r="D126" s="40" t="s">
        <v>1155</v>
      </c>
      <c r="E126" s="25">
        <v>34310</v>
      </c>
      <c r="F126" s="40" t="s">
        <v>1155</v>
      </c>
      <c r="G126" s="110">
        <f aca="true" t="shared" si="32" ref="G126:G134">E126-C126</f>
        <v>1300</v>
      </c>
      <c r="H126" s="111" t="s">
        <v>1489</v>
      </c>
      <c r="I126" s="12">
        <f aca="true" t="shared" si="33" ref="I126:I134">G126*0.589</f>
        <v>765.6999999999999</v>
      </c>
      <c r="J126" s="24">
        <f aca="true" t="shared" si="34" ref="J126:J134">H126*2.86</f>
        <v>102.96</v>
      </c>
      <c r="K126" s="44">
        <f aca="true" t="shared" si="35" ref="K126:K134">J126+I126</f>
        <v>868.66</v>
      </c>
      <c r="L126" s="269"/>
    </row>
    <row r="127" spans="1:12" ht="29.25" customHeight="1">
      <c r="A127" s="39" t="s">
        <v>152</v>
      </c>
      <c r="B127" s="37" t="s">
        <v>1254</v>
      </c>
      <c r="C127" s="25">
        <v>41798</v>
      </c>
      <c r="D127" s="40" t="s">
        <v>1155</v>
      </c>
      <c r="E127" s="25">
        <v>43328</v>
      </c>
      <c r="F127" s="40" t="s">
        <v>1155</v>
      </c>
      <c r="G127" s="110">
        <f t="shared" si="32"/>
        <v>1530</v>
      </c>
      <c r="H127" s="111" t="s">
        <v>1489</v>
      </c>
      <c r="I127" s="12">
        <f t="shared" si="33"/>
        <v>901.17</v>
      </c>
      <c r="J127" s="24">
        <f t="shared" si="34"/>
        <v>102.96</v>
      </c>
      <c r="K127" s="44">
        <f t="shared" si="35"/>
        <v>1004.13</v>
      </c>
      <c r="L127" s="269"/>
    </row>
    <row r="128" spans="1:12" ht="29.25" customHeight="1">
      <c r="A128" s="39" t="s">
        <v>153</v>
      </c>
      <c r="B128" s="37" t="s">
        <v>1255</v>
      </c>
      <c r="C128" s="25">
        <v>9586</v>
      </c>
      <c r="D128" s="40" t="s">
        <v>1157</v>
      </c>
      <c r="E128" s="25">
        <v>10909</v>
      </c>
      <c r="F128" s="40" t="s">
        <v>1157</v>
      </c>
      <c r="G128" s="110">
        <f t="shared" si="32"/>
        <v>1323</v>
      </c>
      <c r="H128" s="111" t="s">
        <v>1490</v>
      </c>
      <c r="I128" s="12">
        <f t="shared" si="33"/>
        <v>779.247</v>
      </c>
      <c r="J128" s="24">
        <f t="shared" si="34"/>
        <v>51.48</v>
      </c>
      <c r="K128" s="44">
        <f t="shared" si="35"/>
        <v>830.727</v>
      </c>
      <c r="L128" s="269"/>
    </row>
    <row r="129" spans="1:12" ht="29.25" customHeight="1">
      <c r="A129" s="39" t="s">
        <v>154</v>
      </c>
      <c r="B129" s="37" t="s">
        <v>1256</v>
      </c>
      <c r="C129" s="25">
        <v>17656</v>
      </c>
      <c r="D129" s="40" t="s">
        <v>1196</v>
      </c>
      <c r="E129" s="25">
        <v>17706</v>
      </c>
      <c r="F129" s="40" t="s">
        <v>1196</v>
      </c>
      <c r="G129" s="110">
        <f t="shared" si="32"/>
        <v>50</v>
      </c>
      <c r="H129" s="111" t="s">
        <v>1491</v>
      </c>
      <c r="I129" s="12">
        <f t="shared" si="33"/>
        <v>29.45</v>
      </c>
      <c r="J129" s="24">
        <f t="shared" si="34"/>
        <v>0</v>
      </c>
      <c r="K129" s="44">
        <f t="shared" si="35"/>
        <v>29.45</v>
      </c>
      <c r="L129" s="269"/>
    </row>
    <row r="130" spans="1:12" ht="29.25" customHeight="1">
      <c r="A130" s="39" t="s">
        <v>155</v>
      </c>
      <c r="B130" s="37" t="s">
        <v>1257</v>
      </c>
      <c r="C130" s="25">
        <v>21479</v>
      </c>
      <c r="D130" s="40" t="s">
        <v>1155</v>
      </c>
      <c r="E130" s="25">
        <v>22705</v>
      </c>
      <c r="F130" s="40" t="s">
        <v>1155</v>
      </c>
      <c r="G130" s="110">
        <f t="shared" si="32"/>
        <v>1226</v>
      </c>
      <c r="H130" s="111" t="s">
        <v>1489</v>
      </c>
      <c r="I130" s="12">
        <f t="shared" si="33"/>
        <v>722.1139999999999</v>
      </c>
      <c r="J130" s="24">
        <f t="shared" si="34"/>
        <v>102.96</v>
      </c>
      <c r="K130" s="44">
        <f t="shared" si="35"/>
        <v>825.074</v>
      </c>
      <c r="L130" s="269"/>
    </row>
    <row r="131" spans="1:12" ht="29.25" customHeight="1">
      <c r="A131" s="39" t="s">
        <v>156</v>
      </c>
      <c r="B131" s="37" t="s">
        <v>1258</v>
      </c>
      <c r="C131" s="25">
        <v>33403</v>
      </c>
      <c r="D131" s="40" t="s">
        <v>1155</v>
      </c>
      <c r="E131" s="25">
        <v>34354</v>
      </c>
      <c r="F131" s="40" t="s">
        <v>1155</v>
      </c>
      <c r="G131" s="110">
        <f t="shared" si="32"/>
        <v>951</v>
      </c>
      <c r="H131" s="111" t="s">
        <v>1489</v>
      </c>
      <c r="I131" s="12">
        <f t="shared" si="33"/>
        <v>560.139</v>
      </c>
      <c r="J131" s="24">
        <f t="shared" si="34"/>
        <v>102.96</v>
      </c>
      <c r="K131" s="44">
        <f t="shared" si="35"/>
        <v>663.099</v>
      </c>
      <c r="L131" s="269"/>
    </row>
    <row r="132" spans="1:12" ht="29.25" customHeight="1">
      <c r="A132" s="39" t="s">
        <v>157</v>
      </c>
      <c r="B132" s="37" t="s">
        <v>1259</v>
      </c>
      <c r="C132" s="25">
        <v>951</v>
      </c>
      <c r="D132" s="43" t="s">
        <v>1157</v>
      </c>
      <c r="E132" s="25">
        <v>1800</v>
      </c>
      <c r="F132" s="43" t="s">
        <v>1157</v>
      </c>
      <c r="G132" s="110">
        <f t="shared" si="32"/>
        <v>849</v>
      </c>
      <c r="H132" s="113">
        <v>18</v>
      </c>
      <c r="I132" s="12">
        <f t="shared" si="33"/>
        <v>500.061</v>
      </c>
      <c r="J132" s="24">
        <f t="shared" si="34"/>
        <v>51.48</v>
      </c>
      <c r="K132" s="44">
        <f t="shared" si="35"/>
        <v>551.5409999999999</v>
      </c>
      <c r="L132" s="269"/>
    </row>
    <row r="133" spans="1:12" ht="29.25" customHeight="1">
      <c r="A133" s="39" t="s">
        <v>158</v>
      </c>
      <c r="B133" s="37" t="s">
        <v>1260</v>
      </c>
      <c r="C133" s="25">
        <v>34263</v>
      </c>
      <c r="D133" s="40" t="s">
        <v>1155</v>
      </c>
      <c r="E133" s="25">
        <v>35657</v>
      </c>
      <c r="F133" s="40" t="s">
        <v>1155</v>
      </c>
      <c r="G133" s="110">
        <f t="shared" si="32"/>
        <v>1394</v>
      </c>
      <c r="H133" s="111" t="s">
        <v>1489</v>
      </c>
      <c r="I133" s="12">
        <f t="shared" si="33"/>
        <v>821.0659999999999</v>
      </c>
      <c r="J133" s="24">
        <f t="shared" si="34"/>
        <v>102.96</v>
      </c>
      <c r="K133" s="44">
        <f t="shared" si="35"/>
        <v>924.026</v>
      </c>
      <c r="L133" s="269"/>
    </row>
    <row r="134" spans="1:13" s="109" customFormat="1" ht="29.25" customHeight="1">
      <c r="A134" s="39" t="s">
        <v>159</v>
      </c>
      <c r="B134" s="37" t="s">
        <v>1261</v>
      </c>
      <c r="C134" s="113">
        <v>20453</v>
      </c>
      <c r="D134" s="43" t="s">
        <v>1157</v>
      </c>
      <c r="E134" s="113">
        <v>20579</v>
      </c>
      <c r="F134" s="43" t="s">
        <v>62</v>
      </c>
      <c r="G134" s="110">
        <f t="shared" si="32"/>
        <v>126</v>
      </c>
      <c r="H134" s="111" t="s">
        <v>1491</v>
      </c>
      <c r="I134" s="12">
        <f t="shared" si="33"/>
        <v>74.214</v>
      </c>
      <c r="J134" s="24">
        <f t="shared" si="34"/>
        <v>0</v>
      </c>
      <c r="K134" s="44">
        <f t="shared" si="35"/>
        <v>74.214</v>
      </c>
      <c r="L134" s="269"/>
      <c r="M134" s="109" t="s">
        <v>1459</v>
      </c>
    </row>
    <row r="135" spans="1:12" s="109" customFormat="1" ht="29.25" customHeight="1">
      <c r="A135" s="236" t="s">
        <v>1262</v>
      </c>
      <c r="B135" s="236"/>
      <c r="C135" s="130"/>
      <c r="D135" s="131"/>
      <c r="E135" s="132"/>
      <c r="F135" s="133"/>
      <c r="G135" s="134"/>
      <c r="H135" s="135"/>
      <c r="I135" s="136"/>
      <c r="J135" s="136"/>
      <c r="K135" s="101"/>
      <c r="L135" s="269"/>
    </row>
    <row r="136" spans="1:12" ht="25.5">
      <c r="A136" s="271" t="s">
        <v>85</v>
      </c>
      <c r="B136" s="272"/>
      <c r="C136" s="272"/>
      <c r="D136" s="272"/>
      <c r="E136" s="272"/>
      <c r="F136" s="272"/>
      <c r="G136" s="272"/>
      <c r="H136" s="272"/>
      <c r="I136" s="272"/>
      <c r="J136" s="272"/>
      <c r="K136" s="272"/>
      <c r="L136" s="273"/>
    </row>
    <row r="137" spans="1:12" ht="24" customHeight="1">
      <c r="A137" s="273" t="s">
        <v>1263</v>
      </c>
      <c r="B137" s="273"/>
      <c r="C137" s="233" t="s">
        <v>1462</v>
      </c>
      <c r="D137" s="234"/>
      <c r="E137" s="234"/>
      <c r="F137" s="234"/>
      <c r="G137" s="234"/>
      <c r="H137" s="234"/>
      <c r="J137" s="274"/>
      <c r="K137" s="274"/>
      <c r="L137" s="274"/>
    </row>
    <row r="138" spans="1:12" ht="29.25" customHeight="1">
      <c r="A138" s="270" t="s">
        <v>1264</v>
      </c>
      <c r="B138" s="266" t="s">
        <v>1265</v>
      </c>
      <c r="C138" s="270" t="s">
        <v>1266</v>
      </c>
      <c r="D138" s="270"/>
      <c r="E138" s="270" t="s">
        <v>232</v>
      </c>
      <c r="F138" s="270"/>
      <c r="G138" s="267" t="s">
        <v>1267</v>
      </c>
      <c r="H138" s="267"/>
      <c r="I138" s="267" t="s">
        <v>1268</v>
      </c>
      <c r="J138" s="267"/>
      <c r="K138" s="267"/>
      <c r="L138" s="266" t="s">
        <v>1269</v>
      </c>
    </row>
    <row r="139" spans="1:12" ht="29.25" customHeight="1">
      <c r="A139" s="270"/>
      <c r="B139" s="266"/>
      <c r="C139" s="25" t="s">
        <v>1270</v>
      </c>
      <c r="D139" s="38" t="s">
        <v>1271</v>
      </c>
      <c r="E139" s="73" t="s">
        <v>1270</v>
      </c>
      <c r="F139" s="48" t="s">
        <v>1271</v>
      </c>
      <c r="G139" s="58" t="s">
        <v>1270</v>
      </c>
      <c r="H139" s="62" t="s">
        <v>1271</v>
      </c>
      <c r="I139" s="24" t="s">
        <v>1272</v>
      </c>
      <c r="J139" s="24" t="s">
        <v>1273</v>
      </c>
      <c r="K139" s="24" t="s">
        <v>1262</v>
      </c>
      <c r="L139" s="266"/>
    </row>
    <row r="140" spans="1:12" ht="29.25" customHeight="1">
      <c r="A140" s="39" t="s">
        <v>1274</v>
      </c>
      <c r="B140" s="37" t="s">
        <v>1275</v>
      </c>
      <c r="C140" s="25">
        <v>56733</v>
      </c>
      <c r="D140" s="40" t="s">
        <v>1276</v>
      </c>
      <c r="E140" s="25">
        <v>59000</v>
      </c>
      <c r="F140" s="40" t="s">
        <v>1276</v>
      </c>
      <c r="G140" s="110">
        <f>E140-C140</f>
        <v>2267</v>
      </c>
      <c r="H140" s="111" t="s">
        <v>1492</v>
      </c>
      <c r="I140" s="12">
        <f>G140*0.589</f>
        <v>1335.263</v>
      </c>
      <c r="J140" s="24">
        <f>H140*2.86</f>
        <v>102.96</v>
      </c>
      <c r="K140" s="44">
        <f>J140+I140</f>
        <v>1438.223</v>
      </c>
      <c r="L140" s="269" t="s">
        <v>1465</v>
      </c>
    </row>
    <row r="141" spans="1:12" ht="29.25" customHeight="1">
      <c r="A141" s="39" t="s">
        <v>1277</v>
      </c>
      <c r="B141" s="37" t="s">
        <v>1278</v>
      </c>
      <c r="C141" s="25">
        <v>14048</v>
      </c>
      <c r="D141" s="40" t="s">
        <v>1279</v>
      </c>
      <c r="E141" s="25">
        <v>14212</v>
      </c>
      <c r="F141" s="40" t="s">
        <v>1279</v>
      </c>
      <c r="G141" s="110">
        <f aca="true" t="shared" si="36" ref="G141:G149">E141-C141</f>
        <v>164</v>
      </c>
      <c r="H141" s="111" t="s">
        <v>1494</v>
      </c>
      <c r="I141" s="12">
        <f aca="true" t="shared" si="37" ref="I141:I149">G141*0.589</f>
        <v>96.59599999999999</v>
      </c>
      <c r="J141" s="24">
        <f aca="true" t="shared" si="38" ref="J141:J149">H141*2.86</f>
        <v>0</v>
      </c>
      <c r="K141" s="44">
        <f aca="true" t="shared" si="39" ref="K141:K149">J141+I141</f>
        <v>96.59599999999999</v>
      </c>
      <c r="L141" s="269"/>
    </row>
    <row r="142" spans="1:12" ht="29.25" customHeight="1">
      <c r="A142" s="39" t="s">
        <v>160</v>
      </c>
      <c r="B142" s="37" t="s">
        <v>1280</v>
      </c>
      <c r="C142" s="25">
        <v>25436</v>
      </c>
      <c r="D142" s="18" t="s">
        <v>1281</v>
      </c>
      <c r="E142" s="25">
        <v>26043</v>
      </c>
      <c r="F142" s="18" t="s">
        <v>1281</v>
      </c>
      <c r="G142" s="110">
        <f t="shared" si="36"/>
        <v>607</v>
      </c>
      <c r="H142" s="113">
        <v>18</v>
      </c>
      <c r="I142" s="12">
        <f t="shared" si="37"/>
        <v>357.52299999999997</v>
      </c>
      <c r="J142" s="24">
        <f t="shared" si="38"/>
        <v>51.48</v>
      </c>
      <c r="K142" s="44">
        <f t="shared" si="39"/>
        <v>409.003</v>
      </c>
      <c r="L142" s="269"/>
    </row>
    <row r="143" spans="1:12" ht="29.25" customHeight="1">
      <c r="A143" s="39" t="s">
        <v>161</v>
      </c>
      <c r="B143" s="37" t="s">
        <v>1282</v>
      </c>
      <c r="C143" s="25">
        <v>19683</v>
      </c>
      <c r="D143" s="43" t="s">
        <v>1281</v>
      </c>
      <c r="E143" s="25">
        <v>19944</v>
      </c>
      <c r="F143" s="43" t="s">
        <v>1281</v>
      </c>
      <c r="G143" s="110">
        <f t="shared" si="36"/>
        <v>261</v>
      </c>
      <c r="H143" s="111" t="s">
        <v>1493</v>
      </c>
      <c r="I143" s="12">
        <f t="shared" si="37"/>
        <v>153.72899999999998</v>
      </c>
      <c r="J143" s="24">
        <f t="shared" si="38"/>
        <v>51.48</v>
      </c>
      <c r="K143" s="44">
        <f t="shared" si="39"/>
        <v>205.20899999999997</v>
      </c>
      <c r="L143" s="269"/>
    </row>
    <row r="144" spans="1:12" ht="29.25" customHeight="1">
      <c r="A144" s="39" t="s">
        <v>162</v>
      </c>
      <c r="B144" s="37" t="s">
        <v>1283</v>
      </c>
      <c r="C144" s="25">
        <v>37593</v>
      </c>
      <c r="D144" s="43" t="s">
        <v>1281</v>
      </c>
      <c r="E144" s="25">
        <v>38040</v>
      </c>
      <c r="F144" s="43" t="s">
        <v>1281</v>
      </c>
      <c r="G144" s="110">
        <f t="shared" si="36"/>
        <v>447</v>
      </c>
      <c r="H144" s="111" t="s">
        <v>1493</v>
      </c>
      <c r="I144" s="12">
        <f t="shared" si="37"/>
        <v>263.28299999999996</v>
      </c>
      <c r="J144" s="24">
        <f t="shared" si="38"/>
        <v>51.48</v>
      </c>
      <c r="K144" s="44">
        <f t="shared" si="39"/>
        <v>314.763</v>
      </c>
      <c r="L144" s="269"/>
    </row>
    <row r="145" spans="1:12" ht="29.25" customHeight="1">
      <c r="A145" s="39" t="s">
        <v>163</v>
      </c>
      <c r="B145" s="37" t="s">
        <v>1284</v>
      </c>
      <c r="C145" s="25">
        <v>4893</v>
      </c>
      <c r="D145" s="40"/>
      <c r="E145" s="25">
        <v>5446</v>
      </c>
      <c r="F145" s="40"/>
      <c r="G145" s="110">
        <f t="shared" si="36"/>
        <v>553</v>
      </c>
      <c r="H145" s="111" t="s">
        <v>1597</v>
      </c>
      <c r="I145" s="12">
        <f t="shared" si="37"/>
        <v>325.717</v>
      </c>
      <c r="J145" s="24">
        <f t="shared" si="38"/>
        <v>17.16</v>
      </c>
      <c r="K145" s="44">
        <f t="shared" si="39"/>
        <v>342.877</v>
      </c>
      <c r="L145" s="269"/>
    </row>
    <row r="146" spans="1:12" ht="29.25" customHeight="1">
      <c r="A146" s="39" t="s">
        <v>164</v>
      </c>
      <c r="B146" s="37" t="s">
        <v>1285</v>
      </c>
      <c r="C146" s="25">
        <v>5998</v>
      </c>
      <c r="D146" s="40" t="s">
        <v>1279</v>
      </c>
      <c r="E146" s="25">
        <v>5998</v>
      </c>
      <c r="F146" s="40" t="s">
        <v>1279</v>
      </c>
      <c r="G146" s="110">
        <f t="shared" si="36"/>
        <v>0</v>
      </c>
      <c r="H146" s="113">
        <v>0</v>
      </c>
      <c r="I146" s="12">
        <f t="shared" si="37"/>
        <v>0</v>
      </c>
      <c r="J146" s="24">
        <f t="shared" si="38"/>
        <v>0</v>
      </c>
      <c r="K146" s="44">
        <f t="shared" si="39"/>
        <v>0</v>
      </c>
      <c r="L146" s="269"/>
    </row>
    <row r="147" spans="1:12" ht="29.25" customHeight="1">
      <c r="A147" s="39" t="s">
        <v>165</v>
      </c>
      <c r="B147" s="37" t="s">
        <v>1286</v>
      </c>
      <c r="C147" s="25">
        <v>27384</v>
      </c>
      <c r="D147" s="40" t="s">
        <v>1276</v>
      </c>
      <c r="E147" s="25">
        <v>27723</v>
      </c>
      <c r="F147" s="40" t="s">
        <v>1276</v>
      </c>
      <c r="G147" s="110">
        <f t="shared" si="36"/>
        <v>339</v>
      </c>
      <c r="H147" s="111" t="s">
        <v>1492</v>
      </c>
      <c r="I147" s="12">
        <f t="shared" si="37"/>
        <v>199.671</v>
      </c>
      <c r="J147" s="24">
        <f t="shared" si="38"/>
        <v>102.96</v>
      </c>
      <c r="K147" s="44">
        <f t="shared" si="39"/>
        <v>302.631</v>
      </c>
      <c r="L147" s="269"/>
    </row>
    <row r="148" spans="1:12" ht="29.25" customHeight="1">
      <c r="A148" s="39" t="s">
        <v>166</v>
      </c>
      <c r="B148" s="37" t="s">
        <v>1287</v>
      </c>
      <c r="C148" s="25">
        <v>32860</v>
      </c>
      <c r="D148" s="40" t="s">
        <v>1276</v>
      </c>
      <c r="E148" s="25">
        <v>34160</v>
      </c>
      <c r="F148" s="40" t="s">
        <v>1276</v>
      </c>
      <c r="G148" s="110">
        <f t="shared" si="36"/>
        <v>1300</v>
      </c>
      <c r="H148" s="111" t="s">
        <v>1492</v>
      </c>
      <c r="I148" s="12">
        <f t="shared" si="37"/>
        <v>765.6999999999999</v>
      </c>
      <c r="J148" s="24">
        <f t="shared" si="38"/>
        <v>102.96</v>
      </c>
      <c r="K148" s="44">
        <f t="shared" si="39"/>
        <v>868.66</v>
      </c>
      <c r="L148" s="269"/>
    </row>
    <row r="149" spans="1:12" ht="29.25" customHeight="1">
      <c r="A149" s="39" t="s">
        <v>167</v>
      </c>
      <c r="B149" s="37" t="s">
        <v>1288</v>
      </c>
      <c r="C149" s="25">
        <v>32085</v>
      </c>
      <c r="D149" s="40" t="s">
        <v>1281</v>
      </c>
      <c r="E149" s="25">
        <v>32389</v>
      </c>
      <c r="F149" s="40" t="s">
        <v>1281</v>
      </c>
      <c r="G149" s="110">
        <f t="shared" si="36"/>
        <v>304</v>
      </c>
      <c r="H149" s="111" t="s">
        <v>1493</v>
      </c>
      <c r="I149" s="12">
        <f t="shared" si="37"/>
        <v>179.05599999999998</v>
      </c>
      <c r="J149" s="24">
        <f t="shared" si="38"/>
        <v>51.48</v>
      </c>
      <c r="K149" s="44">
        <f t="shared" si="39"/>
        <v>230.53599999999997</v>
      </c>
      <c r="L149" s="269"/>
    </row>
    <row r="150" spans="1:12" ht="29.25" customHeight="1">
      <c r="A150" s="232" t="s">
        <v>1262</v>
      </c>
      <c r="B150" s="232"/>
      <c r="C150" s="41"/>
      <c r="D150" s="38"/>
      <c r="E150" s="75"/>
      <c r="F150" s="76"/>
      <c r="G150" s="59"/>
      <c r="H150" s="65"/>
      <c r="I150" s="42"/>
      <c r="J150" s="42"/>
      <c r="K150" s="44"/>
      <c r="L150" s="269"/>
    </row>
    <row r="151" spans="1:12" ht="25.5">
      <c r="A151" s="271" t="s">
        <v>85</v>
      </c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273"/>
    </row>
    <row r="152" spans="1:12" ht="24" customHeight="1">
      <c r="A152" s="273" t="s">
        <v>1263</v>
      </c>
      <c r="B152" s="273"/>
      <c r="C152" s="233" t="s">
        <v>1462</v>
      </c>
      <c r="D152" s="234"/>
      <c r="E152" s="234"/>
      <c r="F152" s="234"/>
      <c r="G152" s="234"/>
      <c r="H152" s="234"/>
      <c r="J152" s="274"/>
      <c r="K152" s="274"/>
      <c r="L152" s="274"/>
    </row>
    <row r="153" spans="1:12" ht="29.25" customHeight="1">
      <c r="A153" s="270" t="s">
        <v>1264</v>
      </c>
      <c r="B153" s="266" t="s">
        <v>1265</v>
      </c>
      <c r="C153" s="270" t="s">
        <v>1266</v>
      </c>
      <c r="D153" s="270"/>
      <c r="E153" s="270" t="s">
        <v>232</v>
      </c>
      <c r="F153" s="270"/>
      <c r="G153" s="267" t="s">
        <v>1267</v>
      </c>
      <c r="H153" s="267"/>
      <c r="I153" s="267" t="s">
        <v>1268</v>
      </c>
      <c r="J153" s="267"/>
      <c r="K153" s="267"/>
      <c r="L153" s="266" t="s">
        <v>1269</v>
      </c>
    </row>
    <row r="154" spans="1:12" ht="29.25" customHeight="1">
      <c r="A154" s="270"/>
      <c r="B154" s="266"/>
      <c r="C154" s="25" t="s">
        <v>1270</v>
      </c>
      <c r="D154" s="38" t="s">
        <v>1271</v>
      </c>
      <c r="E154" s="73" t="s">
        <v>1270</v>
      </c>
      <c r="F154" s="48" t="s">
        <v>1271</v>
      </c>
      <c r="G154" s="58" t="s">
        <v>1270</v>
      </c>
      <c r="H154" s="62" t="s">
        <v>1271</v>
      </c>
      <c r="I154" s="24" t="s">
        <v>1272</v>
      </c>
      <c r="J154" s="24" t="s">
        <v>1273</v>
      </c>
      <c r="K154" s="24" t="s">
        <v>1262</v>
      </c>
      <c r="L154" s="266"/>
    </row>
    <row r="155" spans="1:12" ht="29.25" customHeight="1">
      <c r="A155" s="39" t="s">
        <v>1289</v>
      </c>
      <c r="B155" s="37" t="s">
        <v>1290</v>
      </c>
      <c r="C155" s="25">
        <v>26985</v>
      </c>
      <c r="D155" s="32" t="s">
        <v>1276</v>
      </c>
      <c r="E155" s="25">
        <v>27953</v>
      </c>
      <c r="F155" s="32" t="s">
        <v>1276</v>
      </c>
      <c r="G155" s="127">
        <f>E155-C155</f>
        <v>968</v>
      </c>
      <c r="H155" s="111" t="s">
        <v>1492</v>
      </c>
      <c r="I155" s="12">
        <f>G155*0.589</f>
        <v>570.1519999999999</v>
      </c>
      <c r="J155" s="24">
        <f>H155*2.86</f>
        <v>102.96</v>
      </c>
      <c r="K155" s="44">
        <f>J155+I155</f>
        <v>673.112</v>
      </c>
      <c r="L155" s="269" t="s">
        <v>1465</v>
      </c>
    </row>
    <row r="156" spans="1:12" ht="29.25" customHeight="1">
      <c r="A156" s="39" t="s">
        <v>1291</v>
      </c>
      <c r="B156" s="37" t="s">
        <v>1292</v>
      </c>
      <c r="C156" s="25">
        <v>40894</v>
      </c>
      <c r="D156" s="32" t="s">
        <v>1276</v>
      </c>
      <c r="E156" s="25">
        <v>42461</v>
      </c>
      <c r="F156" s="32" t="s">
        <v>1276</v>
      </c>
      <c r="G156" s="127">
        <f aca="true" t="shared" si="40" ref="G156:G164">E156-C156</f>
        <v>1567</v>
      </c>
      <c r="H156" s="111" t="s">
        <v>1492</v>
      </c>
      <c r="I156" s="12">
        <f aca="true" t="shared" si="41" ref="I156:I164">G156*0.589</f>
        <v>922.963</v>
      </c>
      <c r="J156" s="24">
        <f aca="true" t="shared" si="42" ref="J156:J164">H156*2.86</f>
        <v>102.96</v>
      </c>
      <c r="K156" s="44">
        <f aca="true" t="shared" si="43" ref="K156:K164">J156+I156</f>
        <v>1025.923</v>
      </c>
      <c r="L156" s="269"/>
    </row>
    <row r="157" spans="1:12" ht="29.25" customHeight="1">
      <c r="A157" s="39" t="s">
        <v>169</v>
      </c>
      <c r="B157" s="37" t="s">
        <v>1293</v>
      </c>
      <c r="C157" s="25">
        <v>9845</v>
      </c>
      <c r="D157" s="32" t="s">
        <v>1442</v>
      </c>
      <c r="E157" s="25">
        <v>10246</v>
      </c>
      <c r="F157" s="32" t="s">
        <v>1442</v>
      </c>
      <c r="G157" s="127">
        <f t="shared" si="40"/>
        <v>401</v>
      </c>
      <c r="H157" s="111" t="s">
        <v>1493</v>
      </c>
      <c r="I157" s="12">
        <f t="shared" si="41"/>
        <v>236.189</v>
      </c>
      <c r="J157" s="24">
        <f t="shared" si="42"/>
        <v>51.48</v>
      </c>
      <c r="K157" s="44">
        <f t="shared" si="43"/>
        <v>287.669</v>
      </c>
      <c r="L157" s="269"/>
    </row>
    <row r="158" spans="1:12" ht="29.25" customHeight="1">
      <c r="A158" s="39" t="s">
        <v>170</v>
      </c>
      <c r="B158" s="37" t="s">
        <v>1294</v>
      </c>
      <c r="C158" s="25">
        <v>19646</v>
      </c>
      <c r="D158" s="32" t="s">
        <v>1281</v>
      </c>
      <c r="E158" s="25">
        <v>20513</v>
      </c>
      <c r="F158" s="32" t="s">
        <v>1281</v>
      </c>
      <c r="G158" s="127">
        <f t="shared" si="40"/>
        <v>867</v>
      </c>
      <c r="H158" s="111" t="s">
        <v>1493</v>
      </c>
      <c r="I158" s="12">
        <f t="shared" si="41"/>
        <v>510.66299999999995</v>
      </c>
      <c r="J158" s="24">
        <f t="shared" si="42"/>
        <v>51.48</v>
      </c>
      <c r="K158" s="44">
        <f t="shared" si="43"/>
        <v>562.1429999999999</v>
      </c>
      <c r="L158" s="269"/>
    </row>
    <row r="159" spans="1:12" ht="29.25" customHeight="1">
      <c r="A159" s="39" t="s">
        <v>171</v>
      </c>
      <c r="B159" s="37" t="s">
        <v>1295</v>
      </c>
      <c r="C159" s="25">
        <v>28013</v>
      </c>
      <c r="D159" s="32" t="s">
        <v>1276</v>
      </c>
      <c r="E159" s="25">
        <v>30010</v>
      </c>
      <c r="F159" s="32" t="s">
        <v>1276</v>
      </c>
      <c r="G159" s="127">
        <f t="shared" si="40"/>
        <v>1997</v>
      </c>
      <c r="H159" s="111" t="s">
        <v>1492</v>
      </c>
      <c r="I159" s="12">
        <f t="shared" si="41"/>
        <v>1176.233</v>
      </c>
      <c r="J159" s="24">
        <f t="shared" si="42"/>
        <v>102.96</v>
      </c>
      <c r="K159" s="44">
        <f t="shared" si="43"/>
        <v>1279.193</v>
      </c>
      <c r="L159" s="269"/>
    </row>
    <row r="160" spans="1:12" ht="29.25" customHeight="1">
      <c r="A160" s="39" t="s">
        <v>172</v>
      </c>
      <c r="B160" s="37" t="s">
        <v>1296</v>
      </c>
      <c r="C160" s="25">
        <v>44098</v>
      </c>
      <c r="D160" s="32" t="s">
        <v>1442</v>
      </c>
      <c r="E160" s="25">
        <v>44813</v>
      </c>
      <c r="F160" s="32" t="s">
        <v>1442</v>
      </c>
      <c r="G160" s="127">
        <f t="shared" si="40"/>
        <v>715</v>
      </c>
      <c r="H160" s="111" t="s">
        <v>1493</v>
      </c>
      <c r="I160" s="12">
        <f t="shared" si="41"/>
        <v>421.135</v>
      </c>
      <c r="J160" s="24">
        <f t="shared" si="42"/>
        <v>51.48</v>
      </c>
      <c r="K160" s="44">
        <f t="shared" si="43"/>
        <v>472.615</v>
      </c>
      <c r="L160" s="269"/>
    </row>
    <row r="161" spans="1:12" ht="29.25" customHeight="1">
      <c r="A161" s="39" t="s">
        <v>173</v>
      </c>
      <c r="B161" s="37" t="s">
        <v>1294</v>
      </c>
      <c r="C161" s="25">
        <v>15797</v>
      </c>
      <c r="D161" s="32" t="s">
        <v>1281</v>
      </c>
      <c r="E161" s="25">
        <v>16648</v>
      </c>
      <c r="F161" s="32" t="s">
        <v>1281</v>
      </c>
      <c r="G161" s="127">
        <f t="shared" si="40"/>
        <v>851</v>
      </c>
      <c r="H161" s="111" t="s">
        <v>1493</v>
      </c>
      <c r="I161" s="12">
        <f t="shared" si="41"/>
        <v>501.239</v>
      </c>
      <c r="J161" s="24">
        <f t="shared" si="42"/>
        <v>51.48</v>
      </c>
      <c r="K161" s="44">
        <f t="shared" si="43"/>
        <v>552.7189999999999</v>
      </c>
      <c r="L161" s="269"/>
    </row>
    <row r="162" spans="1:12" ht="29.25" customHeight="1">
      <c r="A162" s="39" t="s">
        <v>174</v>
      </c>
      <c r="B162" s="37" t="s">
        <v>1297</v>
      </c>
      <c r="C162" s="25">
        <v>40471</v>
      </c>
      <c r="D162" s="32" t="s">
        <v>1281</v>
      </c>
      <c r="E162" s="25">
        <v>41000</v>
      </c>
      <c r="F162" s="32" t="s">
        <v>1281</v>
      </c>
      <c r="G162" s="127">
        <f t="shared" si="40"/>
        <v>529</v>
      </c>
      <c r="H162" s="111" t="s">
        <v>1493</v>
      </c>
      <c r="I162" s="12">
        <f t="shared" si="41"/>
        <v>311.58099999999996</v>
      </c>
      <c r="J162" s="24">
        <f t="shared" si="42"/>
        <v>51.48</v>
      </c>
      <c r="K162" s="44">
        <f t="shared" si="43"/>
        <v>363.061</v>
      </c>
      <c r="L162" s="269"/>
    </row>
    <row r="163" spans="1:12" ht="29.25" customHeight="1">
      <c r="A163" s="39" t="s">
        <v>175</v>
      </c>
      <c r="B163" s="37" t="s">
        <v>1298</v>
      </c>
      <c r="C163" s="25">
        <v>23160</v>
      </c>
      <c r="D163" s="32" t="s">
        <v>954</v>
      </c>
      <c r="E163" s="25">
        <v>23277</v>
      </c>
      <c r="F163" s="32" t="s">
        <v>954</v>
      </c>
      <c r="G163" s="127">
        <f t="shared" si="40"/>
        <v>117</v>
      </c>
      <c r="H163" s="111" t="s">
        <v>1494</v>
      </c>
      <c r="I163" s="12">
        <f t="shared" si="41"/>
        <v>68.913</v>
      </c>
      <c r="J163" s="24">
        <f t="shared" si="42"/>
        <v>0</v>
      </c>
      <c r="K163" s="44">
        <f t="shared" si="43"/>
        <v>68.913</v>
      </c>
      <c r="L163" s="269"/>
    </row>
    <row r="164" spans="1:12" ht="29.25" customHeight="1">
      <c r="A164" s="39" t="s">
        <v>176</v>
      </c>
      <c r="B164" s="37" t="s">
        <v>1299</v>
      </c>
      <c r="C164" s="25">
        <v>24055</v>
      </c>
      <c r="D164" s="32" t="s">
        <v>1276</v>
      </c>
      <c r="E164" s="25">
        <v>25262</v>
      </c>
      <c r="F164" s="32" t="s">
        <v>1276</v>
      </c>
      <c r="G164" s="127">
        <f t="shared" si="40"/>
        <v>1207</v>
      </c>
      <c r="H164" s="111" t="s">
        <v>1492</v>
      </c>
      <c r="I164" s="12">
        <f t="shared" si="41"/>
        <v>710.923</v>
      </c>
      <c r="J164" s="24">
        <f t="shared" si="42"/>
        <v>102.96</v>
      </c>
      <c r="K164" s="44">
        <f t="shared" si="43"/>
        <v>813.883</v>
      </c>
      <c r="L164" s="269"/>
    </row>
    <row r="165" spans="1:12" ht="29.25" customHeight="1">
      <c r="A165" s="232" t="s">
        <v>1262</v>
      </c>
      <c r="B165" s="232"/>
      <c r="C165" s="41"/>
      <c r="D165" s="38"/>
      <c r="E165" s="75"/>
      <c r="F165" s="76"/>
      <c r="G165" s="59"/>
      <c r="H165" s="65"/>
      <c r="I165" s="42"/>
      <c r="J165" s="42"/>
      <c r="K165" s="44"/>
      <c r="L165" s="269"/>
    </row>
    <row r="166" spans="1:12" ht="25.5">
      <c r="A166" s="271" t="s">
        <v>85</v>
      </c>
      <c r="B166" s="272"/>
      <c r="C166" s="272"/>
      <c r="D166" s="272"/>
      <c r="E166" s="272"/>
      <c r="F166" s="272"/>
      <c r="G166" s="272"/>
      <c r="H166" s="272"/>
      <c r="I166" s="272"/>
      <c r="J166" s="272"/>
      <c r="K166" s="272"/>
      <c r="L166" s="273"/>
    </row>
    <row r="167" spans="1:12" ht="24" customHeight="1">
      <c r="A167" s="273" t="s">
        <v>1263</v>
      </c>
      <c r="B167" s="273"/>
      <c r="C167" s="233" t="s">
        <v>1462</v>
      </c>
      <c r="D167" s="234"/>
      <c r="E167" s="234"/>
      <c r="F167" s="234"/>
      <c r="G167" s="234"/>
      <c r="H167" s="234"/>
      <c r="J167" s="274"/>
      <c r="K167" s="274"/>
      <c r="L167" s="274"/>
    </row>
    <row r="168" spans="1:12" ht="29.25" customHeight="1">
      <c r="A168" s="270" t="s">
        <v>1264</v>
      </c>
      <c r="B168" s="266" t="s">
        <v>1265</v>
      </c>
      <c r="C168" s="270" t="s">
        <v>1266</v>
      </c>
      <c r="D168" s="270"/>
      <c r="E168" s="270" t="s">
        <v>232</v>
      </c>
      <c r="F168" s="270"/>
      <c r="G168" s="267" t="s">
        <v>1267</v>
      </c>
      <c r="H168" s="267"/>
      <c r="I168" s="267" t="s">
        <v>1268</v>
      </c>
      <c r="J168" s="267"/>
      <c r="K168" s="267"/>
      <c r="L168" s="266" t="s">
        <v>1269</v>
      </c>
    </row>
    <row r="169" spans="1:12" ht="29.25" customHeight="1">
      <c r="A169" s="270"/>
      <c r="B169" s="266"/>
      <c r="C169" s="25" t="s">
        <v>1270</v>
      </c>
      <c r="D169" s="38" t="s">
        <v>1271</v>
      </c>
      <c r="E169" s="73" t="s">
        <v>1270</v>
      </c>
      <c r="F169" s="48" t="s">
        <v>1271</v>
      </c>
      <c r="G169" s="58" t="s">
        <v>1270</v>
      </c>
      <c r="H169" s="62" t="s">
        <v>1271</v>
      </c>
      <c r="I169" s="24" t="s">
        <v>1272</v>
      </c>
      <c r="J169" s="24" t="s">
        <v>1273</v>
      </c>
      <c r="K169" s="24" t="s">
        <v>1262</v>
      </c>
      <c r="L169" s="266"/>
    </row>
    <row r="170" spans="1:12" ht="29.25" customHeight="1">
      <c r="A170" s="39" t="s">
        <v>1300</v>
      </c>
      <c r="B170" s="37" t="s">
        <v>1301</v>
      </c>
      <c r="C170" s="25">
        <v>51501</v>
      </c>
      <c r="D170" s="32" t="s">
        <v>1276</v>
      </c>
      <c r="E170" s="25">
        <v>53109</v>
      </c>
      <c r="F170" s="32" t="s">
        <v>1276</v>
      </c>
      <c r="G170" s="127">
        <f>E170-C170</f>
        <v>1608</v>
      </c>
      <c r="H170" s="111" t="s">
        <v>1492</v>
      </c>
      <c r="I170" s="12">
        <f>G170*0.589</f>
        <v>947.112</v>
      </c>
      <c r="J170" s="24">
        <f>H170*2.86</f>
        <v>102.96</v>
      </c>
      <c r="K170" s="44">
        <f>J170+I170</f>
        <v>1050.072</v>
      </c>
      <c r="L170" s="269" t="s">
        <v>1465</v>
      </c>
    </row>
    <row r="171" spans="1:12" ht="29.25" customHeight="1">
      <c r="A171" s="39" t="s">
        <v>1302</v>
      </c>
      <c r="B171" s="37" t="s">
        <v>1303</v>
      </c>
      <c r="C171" s="25">
        <v>34136</v>
      </c>
      <c r="D171" s="32" t="s">
        <v>1276</v>
      </c>
      <c r="E171" s="25">
        <v>36377</v>
      </c>
      <c r="F171" s="32" t="s">
        <v>1276</v>
      </c>
      <c r="G171" s="127">
        <f aca="true" t="shared" si="44" ref="G171:G179">E171-C171</f>
        <v>2241</v>
      </c>
      <c r="H171" s="111" t="s">
        <v>1492</v>
      </c>
      <c r="I171" s="12">
        <f aca="true" t="shared" si="45" ref="I171:I179">G171*0.589</f>
        <v>1319.9489999999998</v>
      </c>
      <c r="J171" s="24">
        <f aca="true" t="shared" si="46" ref="J171:J179">H171*2.86</f>
        <v>102.96</v>
      </c>
      <c r="K171" s="44">
        <f aca="true" t="shared" si="47" ref="K171:K179">J171+I171</f>
        <v>1422.9089999999999</v>
      </c>
      <c r="L171" s="269"/>
    </row>
    <row r="172" spans="1:12" ht="29.25" customHeight="1">
      <c r="A172" s="39" t="s">
        <v>177</v>
      </c>
      <c r="B172" s="37" t="s">
        <v>1304</v>
      </c>
      <c r="C172" s="25">
        <v>22373</v>
      </c>
      <c r="D172" s="32" t="s">
        <v>1281</v>
      </c>
      <c r="E172" s="25">
        <v>23033</v>
      </c>
      <c r="F172" s="32" t="s">
        <v>1276</v>
      </c>
      <c r="G172" s="127">
        <f t="shared" si="44"/>
        <v>660</v>
      </c>
      <c r="H172" s="111" t="s">
        <v>1492</v>
      </c>
      <c r="I172" s="12">
        <f t="shared" si="45"/>
        <v>388.73999999999995</v>
      </c>
      <c r="J172" s="24">
        <f t="shared" si="46"/>
        <v>102.96</v>
      </c>
      <c r="K172" s="44">
        <f t="shared" si="47"/>
        <v>491.69999999999993</v>
      </c>
      <c r="L172" s="269"/>
    </row>
    <row r="173" spans="1:12" ht="29.25" customHeight="1">
      <c r="A173" s="39" t="s">
        <v>178</v>
      </c>
      <c r="B173" s="37" t="s">
        <v>1305</v>
      </c>
      <c r="C173" s="25">
        <v>4536</v>
      </c>
      <c r="D173" s="32" t="s">
        <v>1281</v>
      </c>
      <c r="E173" s="25">
        <v>5357</v>
      </c>
      <c r="F173" s="32" t="s">
        <v>1281</v>
      </c>
      <c r="G173" s="127">
        <f t="shared" si="44"/>
        <v>821</v>
      </c>
      <c r="H173" s="111" t="s">
        <v>1493</v>
      </c>
      <c r="I173" s="12">
        <f t="shared" si="45"/>
        <v>483.56899999999996</v>
      </c>
      <c r="J173" s="24">
        <f t="shared" si="46"/>
        <v>51.48</v>
      </c>
      <c r="K173" s="44">
        <f t="shared" si="47"/>
        <v>535.049</v>
      </c>
      <c r="L173" s="269"/>
    </row>
    <row r="174" spans="1:12" ht="29.25" customHeight="1">
      <c r="A174" s="39" t="s">
        <v>179</v>
      </c>
      <c r="B174" s="37" t="s">
        <v>1307</v>
      </c>
      <c r="C174" s="25">
        <v>42042</v>
      </c>
      <c r="D174" s="32" t="s">
        <v>1308</v>
      </c>
      <c r="E174" s="25">
        <v>43341</v>
      </c>
      <c r="F174" s="32" t="s">
        <v>86</v>
      </c>
      <c r="G174" s="127">
        <f t="shared" si="44"/>
        <v>1299</v>
      </c>
      <c r="H174" s="111" t="s">
        <v>1492</v>
      </c>
      <c r="I174" s="12">
        <f t="shared" si="45"/>
        <v>765.111</v>
      </c>
      <c r="J174" s="24">
        <f t="shared" si="46"/>
        <v>102.96</v>
      </c>
      <c r="K174" s="44">
        <f t="shared" si="47"/>
        <v>868.071</v>
      </c>
      <c r="L174" s="269"/>
    </row>
    <row r="175" spans="1:12" ht="29.25" customHeight="1">
      <c r="A175" s="39" t="s">
        <v>180</v>
      </c>
      <c r="B175" s="37" t="s">
        <v>1309</v>
      </c>
      <c r="C175" s="25">
        <v>21566</v>
      </c>
      <c r="D175" s="32" t="s">
        <v>1276</v>
      </c>
      <c r="E175" s="25">
        <v>23725</v>
      </c>
      <c r="F175" s="32" t="s">
        <v>1276</v>
      </c>
      <c r="G175" s="127">
        <f t="shared" si="44"/>
        <v>2159</v>
      </c>
      <c r="H175" s="111" t="s">
        <v>1492</v>
      </c>
      <c r="I175" s="12">
        <f t="shared" si="45"/>
        <v>1271.6509999999998</v>
      </c>
      <c r="J175" s="24">
        <f t="shared" si="46"/>
        <v>102.96</v>
      </c>
      <c r="K175" s="44">
        <f t="shared" si="47"/>
        <v>1374.6109999999999</v>
      </c>
      <c r="L175" s="269"/>
    </row>
    <row r="176" spans="1:12" ht="29.25" customHeight="1">
      <c r="A176" s="39" t="s">
        <v>181</v>
      </c>
      <c r="B176" s="37" t="s">
        <v>1310</v>
      </c>
      <c r="C176" s="25">
        <v>21214</v>
      </c>
      <c r="D176" s="32" t="s">
        <v>1281</v>
      </c>
      <c r="E176" s="25">
        <v>21912</v>
      </c>
      <c r="F176" s="32" t="s">
        <v>1281</v>
      </c>
      <c r="G176" s="127">
        <f t="shared" si="44"/>
        <v>698</v>
      </c>
      <c r="H176" s="111" t="s">
        <v>1493</v>
      </c>
      <c r="I176" s="12">
        <f t="shared" si="45"/>
        <v>411.12199999999996</v>
      </c>
      <c r="J176" s="24">
        <f t="shared" si="46"/>
        <v>51.48</v>
      </c>
      <c r="K176" s="44">
        <f t="shared" si="47"/>
        <v>462.602</v>
      </c>
      <c r="L176" s="269"/>
    </row>
    <row r="177" spans="1:12" ht="29.25" customHeight="1">
      <c r="A177" s="39" t="s">
        <v>182</v>
      </c>
      <c r="B177" s="37" t="s">
        <v>1311</v>
      </c>
      <c r="C177" s="25">
        <v>45247</v>
      </c>
      <c r="D177" s="32" t="s">
        <v>1276</v>
      </c>
      <c r="E177" s="25">
        <v>46455</v>
      </c>
      <c r="F177" s="32" t="s">
        <v>1276</v>
      </c>
      <c r="G177" s="127">
        <f t="shared" si="44"/>
        <v>1208</v>
      </c>
      <c r="H177" s="111" t="s">
        <v>1492</v>
      </c>
      <c r="I177" s="12">
        <f t="shared" si="45"/>
        <v>711.512</v>
      </c>
      <c r="J177" s="24">
        <f t="shared" si="46"/>
        <v>102.96</v>
      </c>
      <c r="K177" s="44">
        <f t="shared" si="47"/>
        <v>814.472</v>
      </c>
      <c r="L177" s="269"/>
    </row>
    <row r="178" spans="1:12" ht="29.25" customHeight="1">
      <c r="A178" s="39" t="s">
        <v>183</v>
      </c>
      <c r="B178" s="37" t="s">
        <v>1444</v>
      </c>
      <c r="C178" s="25">
        <v>37978</v>
      </c>
      <c r="D178" s="32" t="s">
        <v>1276</v>
      </c>
      <c r="E178" s="25">
        <v>38722</v>
      </c>
      <c r="F178" s="32" t="s">
        <v>1276</v>
      </c>
      <c r="G178" s="127">
        <f t="shared" si="44"/>
        <v>744</v>
      </c>
      <c r="H178" s="111" t="s">
        <v>1492</v>
      </c>
      <c r="I178" s="12">
        <f t="shared" si="45"/>
        <v>438.21599999999995</v>
      </c>
      <c r="J178" s="24">
        <f t="shared" si="46"/>
        <v>102.96</v>
      </c>
      <c r="K178" s="44">
        <f t="shared" si="47"/>
        <v>541.1759999999999</v>
      </c>
      <c r="L178" s="269"/>
    </row>
    <row r="179" spans="1:12" ht="29.25" customHeight="1">
      <c r="A179" s="39" t="s">
        <v>184</v>
      </c>
      <c r="B179" s="37" t="s">
        <v>1312</v>
      </c>
      <c r="C179" s="25">
        <v>45570</v>
      </c>
      <c r="D179" s="32" t="s">
        <v>1276</v>
      </c>
      <c r="E179" s="25">
        <v>45600</v>
      </c>
      <c r="F179" s="32" t="s">
        <v>62</v>
      </c>
      <c r="G179" s="127">
        <f t="shared" si="44"/>
        <v>30</v>
      </c>
      <c r="H179" s="111" t="s">
        <v>1494</v>
      </c>
      <c r="I179" s="12">
        <f t="shared" si="45"/>
        <v>17.669999999999998</v>
      </c>
      <c r="J179" s="24">
        <f t="shared" si="46"/>
        <v>0</v>
      </c>
      <c r="K179" s="44">
        <f t="shared" si="47"/>
        <v>17.669999999999998</v>
      </c>
      <c r="L179" s="269"/>
    </row>
    <row r="180" spans="1:12" ht="29.25" customHeight="1">
      <c r="A180" s="232" t="s">
        <v>1262</v>
      </c>
      <c r="B180" s="232"/>
      <c r="C180" s="41"/>
      <c r="D180" s="38"/>
      <c r="E180" s="75"/>
      <c r="F180" s="76"/>
      <c r="G180" s="59"/>
      <c r="H180" s="65"/>
      <c r="I180" s="42"/>
      <c r="J180" s="42"/>
      <c r="K180" s="44"/>
      <c r="L180" s="269"/>
    </row>
    <row r="181" spans="1:12" ht="25.5">
      <c r="A181" s="271" t="s">
        <v>85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3"/>
    </row>
    <row r="182" spans="1:12" ht="24" customHeight="1">
      <c r="A182" s="273" t="s">
        <v>1263</v>
      </c>
      <c r="B182" s="273"/>
      <c r="C182" s="233" t="s">
        <v>1462</v>
      </c>
      <c r="D182" s="234"/>
      <c r="E182" s="234"/>
      <c r="F182" s="234"/>
      <c r="G182" s="234"/>
      <c r="H182" s="234"/>
      <c r="J182" s="274"/>
      <c r="K182" s="274"/>
      <c r="L182" s="274"/>
    </row>
    <row r="183" spans="1:12" ht="29.25" customHeight="1">
      <c r="A183" s="270" t="s">
        <v>1264</v>
      </c>
      <c r="B183" s="266" t="s">
        <v>1265</v>
      </c>
      <c r="C183" s="270" t="s">
        <v>1266</v>
      </c>
      <c r="D183" s="270"/>
      <c r="E183" s="270" t="s">
        <v>232</v>
      </c>
      <c r="F183" s="270"/>
      <c r="G183" s="235" t="s">
        <v>1267</v>
      </c>
      <c r="H183" s="267"/>
      <c r="I183" s="267" t="s">
        <v>1268</v>
      </c>
      <c r="J183" s="267"/>
      <c r="K183" s="267"/>
      <c r="L183" s="266" t="s">
        <v>1269</v>
      </c>
    </row>
    <row r="184" spans="1:12" ht="29.25" customHeight="1">
      <c r="A184" s="270"/>
      <c r="B184" s="266"/>
      <c r="C184" s="25" t="s">
        <v>1270</v>
      </c>
      <c r="D184" s="38" t="s">
        <v>1271</v>
      </c>
      <c r="E184" s="73" t="s">
        <v>1270</v>
      </c>
      <c r="F184" s="48" t="s">
        <v>1271</v>
      </c>
      <c r="G184" s="58" t="s">
        <v>1270</v>
      </c>
      <c r="H184" s="62" t="s">
        <v>1271</v>
      </c>
      <c r="I184" s="24" t="s">
        <v>1272</v>
      </c>
      <c r="J184" s="24" t="s">
        <v>1273</v>
      </c>
      <c r="K184" s="24" t="s">
        <v>1262</v>
      </c>
      <c r="L184" s="266"/>
    </row>
    <row r="185" spans="1:12" ht="29.25" customHeight="1">
      <c r="A185" s="39" t="s">
        <v>1313</v>
      </c>
      <c r="B185" s="37" t="s">
        <v>1314</v>
      </c>
      <c r="C185" s="25">
        <v>42893</v>
      </c>
      <c r="D185" s="16" t="s">
        <v>1276</v>
      </c>
      <c r="E185" s="25">
        <v>43866</v>
      </c>
      <c r="F185" s="16" t="s">
        <v>1276</v>
      </c>
      <c r="G185" s="127">
        <f>E185-C185</f>
        <v>973</v>
      </c>
      <c r="H185" s="111" t="s">
        <v>1492</v>
      </c>
      <c r="I185" s="12">
        <f>G185*0.589</f>
        <v>573.097</v>
      </c>
      <c r="J185" s="24">
        <f>H185*2.86</f>
        <v>102.96</v>
      </c>
      <c r="K185" s="44">
        <f>J185+I185</f>
        <v>676.057</v>
      </c>
      <c r="L185" s="269" t="s">
        <v>1465</v>
      </c>
    </row>
    <row r="186" spans="1:12" ht="29.25" customHeight="1">
      <c r="A186" s="39" t="s">
        <v>1315</v>
      </c>
      <c r="B186" s="37" t="s">
        <v>1316</v>
      </c>
      <c r="C186" s="25">
        <v>15700</v>
      </c>
      <c r="D186" s="16" t="s">
        <v>1276</v>
      </c>
      <c r="E186" s="25">
        <v>16057</v>
      </c>
      <c r="F186" s="16" t="s">
        <v>1276</v>
      </c>
      <c r="G186" s="127">
        <f aca="true" t="shared" si="48" ref="G186:G194">E186-C186</f>
        <v>357</v>
      </c>
      <c r="H186" s="111" t="s">
        <v>1492</v>
      </c>
      <c r="I186" s="12">
        <f aca="true" t="shared" si="49" ref="I186:I194">G186*0.589</f>
        <v>210.273</v>
      </c>
      <c r="J186" s="24">
        <f aca="true" t="shared" si="50" ref="J186:J194">H186*2.86</f>
        <v>102.96</v>
      </c>
      <c r="K186" s="44">
        <f aca="true" t="shared" si="51" ref="K186:K194">J186+I186</f>
        <v>313.233</v>
      </c>
      <c r="L186" s="269"/>
    </row>
    <row r="187" spans="1:13" s="109" customFormat="1" ht="29.25" customHeight="1">
      <c r="A187" s="166" t="s">
        <v>185</v>
      </c>
      <c r="B187" s="167" t="s">
        <v>1458</v>
      </c>
      <c r="C187" s="168">
        <v>40811</v>
      </c>
      <c r="D187" s="67" t="s">
        <v>86</v>
      </c>
      <c r="E187" s="113">
        <v>2170</v>
      </c>
      <c r="F187" s="67" t="s">
        <v>86</v>
      </c>
      <c r="G187" s="127">
        <v>2170</v>
      </c>
      <c r="H187" s="32" t="s">
        <v>1492</v>
      </c>
      <c r="I187" s="12">
        <f t="shared" si="49"/>
        <v>1278.1299999999999</v>
      </c>
      <c r="J187" s="24">
        <f t="shared" si="50"/>
        <v>102.96</v>
      </c>
      <c r="K187" s="44">
        <f t="shared" si="51"/>
        <v>1381.09</v>
      </c>
      <c r="L187" s="269"/>
      <c r="M187" s="109" t="s">
        <v>1495</v>
      </c>
    </row>
    <row r="188" spans="1:12" ht="29.25" customHeight="1">
      <c r="A188" s="39" t="s">
        <v>186</v>
      </c>
      <c r="B188" s="37" t="s">
        <v>1317</v>
      </c>
      <c r="C188" s="25">
        <v>13156</v>
      </c>
      <c r="D188" s="32" t="s">
        <v>1442</v>
      </c>
      <c r="E188" s="25">
        <v>14486</v>
      </c>
      <c r="F188" s="32" t="s">
        <v>1442</v>
      </c>
      <c r="G188" s="127">
        <f t="shared" si="48"/>
        <v>1330</v>
      </c>
      <c r="H188" s="111" t="s">
        <v>1493</v>
      </c>
      <c r="I188" s="12">
        <f t="shared" si="49"/>
        <v>783.37</v>
      </c>
      <c r="J188" s="24">
        <f t="shared" si="50"/>
        <v>51.48</v>
      </c>
      <c r="K188" s="44">
        <f t="shared" si="51"/>
        <v>834.85</v>
      </c>
      <c r="L188" s="269"/>
    </row>
    <row r="189" spans="1:12" ht="29.25" customHeight="1">
      <c r="A189" s="39" t="s">
        <v>187</v>
      </c>
      <c r="B189" s="37" t="s">
        <v>1318</v>
      </c>
      <c r="C189" s="25">
        <v>26254</v>
      </c>
      <c r="D189" s="16" t="s">
        <v>1276</v>
      </c>
      <c r="E189" s="25">
        <v>28471</v>
      </c>
      <c r="F189" s="16" t="s">
        <v>1276</v>
      </c>
      <c r="G189" s="127">
        <f t="shared" si="48"/>
        <v>2217</v>
      </c>
      <c r="H189" s="111" t="s">
        <v>1492</v>
      </c>
      <c r="I189" s="12">
        <f t="shared" si="49"/>
        <v>1305.8129999999999</v>
      </c>
      <c r="J189" s="24">
        <f t="shared" si="50"/>
        <v>102.96</v>
      </c>
      <c r="K189" s="44">
        <f t="shared" si="51"/>
        <v>1408.773</v>
      </c>
      <c r="L189" s="269"/>
    </row>
    <row r="190" spans="1:12" ht="29.25" customHeight="1">
      <c r="A190" s="39" t="s">
        <v>188</v>
      </c>
      <c r="B190" s="37" t="s">
        <v>1319</v>
      </c>
      <c r="C190" s="25">
        <v>19504</v>
      </c>
      <c r="D190" s="16" t="s">
        <v>1276</v>
      </c>
      <c r="E190" s="25">
        <v>20136</v>
      </c>
      <c r="F190" s="16" t="s">
        <v>1276</v>
      </c>
      <c r="G190" s="127">
        <f t="shared" si="48"/>
        <v>632</v>
      </c>
      <c r="H190" s="111" t="s">
        <v>1492</v>
      </c>
      <c r="I190" s="12">
        <f t="shared" si="49"/>
        <v>372.248</v>
      </c>
      <c r="J190" s="24">
        <f t="shared" si="50"/>
        <v>102.96</v>
      </c>
      <c r="K190" s="44">
        <f t="shared" si="51"/>
        <v>475.20799999999997</v>
      </c>
      <c r="L190" s="269"/>
    </row>
    <row r="191" spans="1:12" ht="29.25" customHeight="1">
      <c r="A191" s="39" t="s">
        <v>189</v>
      </c>
      <c r="B191" s="37" t="s">
        <v>1320</v>
      </c>
      <c r="C191" s="25">
        <v>19815</v>
      </c>
      <c r="D191" s="32" t="s">
        <v>1276</v>
      </c>
      <c r="E191" s="25">
        <v>20649</v>
      </c>
      <c r="F191" s="32" t="s">
        <v>1276</v>
      </c>
      <c r="G191" s="127">
        <f t="shared" si="48"/>
        <v>834</v>
      </c>
      <c r="H191" s="111" t="s">
        <v>1492</v>
      </c>
      <c r="I191" s="12">
        <f t="shared" si="49"/>
        <v>491.226</v>
      </c>
      <c r="J191" s="24">
        <f t="shared" si="50"/>
        <v>102.96</v>
      </c>
      <c r="K191" s="44">
        <f t="shared" si="51"/>
        <v>594.186</v>
      </c>
      <c r="L191" s="269"/>
    </row>
    <row r="192" spans="1:12" ht="29.25" customHeight="1">
      <c r="A192" s="39" t="s">
        <v>190</v>
      </c>
      <c r="B192" s="37" t="s">
        <v>1321</v>
      </c>
      <c r="C192" s="25">
        <v>19495</v>
      </c>
      <c r="D192" s="16" t="s">
        <v>1281</v>
      </c>
      <c r="E192" s="25">
        <v>20036</v>
      </c>
      <c r="F192" s="16" t="s">
        <v>1281</v>
      </c>
      <c r="G192" s="127">
        <f t="shared" si="48"/>
        <v>541</v>
      </c>
      <c r="H192" s="111" t="s">
        <v>1493</v>
      </c>
      <c r="I192" s="12">
        <f t="shared" si="49"/>
        <v>318.649</v>
      </c>
      <c r="J192" s="24">
        <f t="shared" si="50"/>
        <v>51.48</v>
      </c>
      <c r="K192" s="44">
        <f t="shared" si="51"/>
        <v>370.129</v>
      </c>
      <c r="L192" s="269"/>
    </row>
    <row r="193" spans="1:12" ht="29.25" customHeight="1">
      <c r="A193" s="39" t="s">
        <v>191</v>
      </c>
      <c r="B193" s="37" t="s">
        <v>1322</v>
      </c>
      <c r="C193" s="25">
        <v>47373</v>
      </c>
      <c r="D193" s="16" t="s">
        <v>1281</v>
      </c>
      <c r="E193" s="25">
        <v>48140</v>
      </c>
      <c r="F193" s="16" t="s">
        <v>1281</v>
      </c>
      <c r="G193" s="127">
        <f t="shared" si="48"/>
        <v>767</v>
      </c>
      <c r="H193" s="111" t="s">
        <v>1493</v>
      </c>
      <c r="I193" s="12">
        <f t="shared" si="49"/>
        <v>451.763</v>
      </c>
      <c r="J193" s="24">
        <f t="shared" si="50"/>
        <v>51.48</v>
      </c>
      <c r="K193" s="44">
        <f t="shared" si="51"/>
        <v>503.243</v>
      </c>
      <c r="L193" s="269"/>
    </row>
    <row r="194" spans="1:12" ht="29.25" customHeight="1">
      <c r="A194" s="39" t="s">
        <v>192</v>
      </c>
      <c r="B194" s="37" t="s">
        <v>1323</v>
      </c>
      <c r="C194" s="25">
        <v>40751</v>
      </c>
      <c r="D194" s="32" t="s">
        <v>1324</v>
      </c>
      <c r="E194" s="25">
        <v>40930</v>
      </c>
      <c r="F194" s="32" t="s">
        <v>1324</v>
      </c>
      <c r="G194" s="127">
        <f t="shared" si="48"/>
        <v>179</v>
      </c>
      <c r="H194" s="111" t="s">
        <v>1494</v>
      </c>
      <c r="I194" s="12">
        <f t="shared" si="49"/>
        <v>105.431</v>
      </c>
      <c r="J194" s="24">
        <f t="shared" si="50"/>
        <v>0</v>
      </c>
      <c r="K194" s="44">
        <f t="shared" si="51"/>
        <v>105.431</v>
      </c>
      <c r="L194" s="269"/>
    </row>
    <row r="195" spans="1:12" ht="29.25" customHeight="1">
      <c r="A195" s="232" t="s">
        <v>1262</v>
      </c>
      <c r="B195" s="232"/>
      <c r="C195" s="41"/>
      <c r="D195" s="38"/>
      <c r="E195" s="75"/>
      <c r="F195" s="76"/>
      <c r="G195" s="59"/>
      <c r="H195" s="65"/>
      <c r="I195" s="42"/>
      <c r="J195" s="42"/>
      <c r="K195" s="44"/>
      <c r="L195" s="269"/>
    </row>
    <row r="196" spans="1:12" ht="25.5">
      <c r="A196" s="271" t="s">
        <v>85</v>
      </c>
      <c r="B196" s="272"/>
      <c r="C196" s="272"/>
      <c r="D196" s="272"/>
      <c r="E196" s="272"/>
      <c r="F196" s="272"/>
      <c r="G196" s="272"/>
      <c r="H196" s="272"/>
      <c r="I196" s="272"/>
      <c r="J196" s="272"/>
      <c r="K196" s="272"/>
      <c r="L196" s="273"/>
    </row>
    <row r="197" spans="1:12" ht="24" customHeight="1">
      <c r="A197" s="273" t="s">
        <v>1263</v>
      </c>
      <c r="B197" s="273"/>
      <c r="C197" s="233" t="s">
        <v>1462</v>
      </c>
      <c r="D197" s="234"/>
      <c r="E197" s="234"/>
      <c r="F197" s="234"/>
      <c r="G197" s="234"/>
      <c r="H197" s="234"/>
      <c r="J197" s="274"/>
      <c r="K197" s="274"/>
      <c r="L197" s="274"/>
    </row>
    <row r="198" spans="1:12" ht="29.25" customHeight="1">
      <c r="A198" s="270" t="s">
        <v>1264</v>
      </c>
      <c r="B198" s="266" t="s">
        <v>1265</v>
      </c>
      <c r="C198" s="270" t="s">
        <v>1266</v>
      </c>
      <c r="D198" s="270"/>
      <c r="E198" s="270" t="s">
        <v>232</v>
      </c>
      <c r="F198" s="270"/>
      <c r="G198" s="267" t="s">
        <v>1267</v>
      </c>
      <c r="H198" s="267"/>
      <c r="I198" s="267" t="s">
        <v>1268</v>
      </c>
      <c r="J198" s="267"/>
      <c r="K198" s="267"/>
      <c r="L198" s="266" t="s">
        <v>1269</v>
      </c>
    </row>
    <row r="199" spans="1:12" ht="29.25" customHeight="1">
      <c r="A199" s="270"/>
      <c r="B199" s="266"/>
      <c r="C199" s="25" t="s">
        <v>1270</v>
      </c>
      <c r="D199" s="38" t="s">
        <v>1271</v>
      </c>
      <c r="E199" s="73" t="s">
        <v>1270</v>
      </c>
      <c r="F199" s="48" t="s">
        <v>1271</v>
      </c>
      <c r="G199" s="58" t="s">
        <v>1270</v>
      </c>
      <c r="H199" s="62" t="s">
        <v>1271</v>
      </c>
      <c r="I199" s="24" t="s">
        <v>1272</v>
      </c>
      <c r="J199" s="24" t="s">
        <v>1273</v>
      </c>
      <c r="K199" s="24" t="s">
        <v>1262</v>
      </c>
      <c r="L199" s="266"/>
    </row>
    <row r="200" spans="1:12" ht="29.25" customHeight="1">
      <c r="A200" s="39" t="s">
        <v>1325</v>
      </c>
      <c r="B200" s="37" t="s">
        <v>1326</v>
      </c>
      <c r="C200" s="25">
        <v>21776</v>
      </c>
      <c r="D200" s="32" t="s">
        <v>1276</v>
      </c>
      <c r="E200" s="25">
        <v>22833</v>
      </c>
      <c r="F200" s="32" t="s">
        <v>1276</v>
      </c>
      <c r="G200" s="127">
        <f>E200-C200</f>
        <v>1057</v>
      </c>
      <c r="H200" s="111" t="s">
        <v>1492</v>
      </c>
      <c r="I200" s="12">
        <f>G200*0.589</f>
        <v>622.573</v>
      </c>
      <c r="J200" s="24">
        <f>H200*2.86</f>
        <v>102.96</v>
      </c>
      <c r="K200" s="44">
        <f>J200+I200</f>
        <v>725.533</v>
      </c>
      <c r="L200" s="269" t="s">
        <v>1465</v>
      </c>
    </row>
    <row r="201" spans="1:12" ht="29.25" customHeight="1">
      <c r="A201" s="39" t="s">
        <v>1327</v>
      </c>
      <c r="B201" s="37" t="s">
        <v>1328</v>
      </c>
      <c r="C201" s="25">
        <v>26764</v>
      </c>
      <c r="D201" s="32" t="s">
        <v>1276</v>
      </c>
      <c r="E201" s="25">
        <v>28279</v>
      </c>
      <c r="F201" s="32" t="s">
        <v>1276</v>
      </c>
      <c r="G201" s="127">
        <f aca="true" t="shared" si="52" ref="G201:G209">E201-C201</f>
        <v>1515</v>
      </c>
      <c r="H201" s="111" t="s">
        <v>1492</v>
      </c>
      <c r="I201" s="12">
        <f aca="true" t="shared" si="53" ref="I201:I209">G201*0.589</f>
        <v>892.3349999999999</v>
      </c>
      <c r="J201" s="24">
        <f aca="true" t="shared" si="54" ref="J201:J209">H201*2.86</f>
        <v>102.96</v>
      </c>
      <c r="K201" s="44">
        <f aca="true" t="shared" si="55" ref="K201:K209">J201+I201</f>
        <v>995.295</v>
      </c>
      <c r="L201" s="269"/>
    </row>
    <row r="202" spans="1:12" ht="29.25" customHeight="1">
      <c r="A202" s="39" t="s">
        <v>193</v>
      </c>
      <c r="B202" s="37" t="s">
        <v>1329</v>
      </c>
      <c r="C202" s="25">
        <v>42580</v>
      </c>
      <c r="D202" s="32" t="s">
        <v>1276</v>
      </c>
      <c r="E202" s="25">
        <v>43578</v>
      </c>
      <c r="F202" s="32" t="s">
        <v>1276</v>
      </c>
      <c r="G202" s="127">
        <f t="shared" si="52"/>
        <v>998</v>
      </c>
      <c r="H202" s="111" t="s">
        <v>1492</v>
      </c>
      <c r="I202" s="12">
        <f t="shared" si="53"/>
        <v>587.822</v>
      </c>
      <c r="J202" s="24">
        <f t="shared" si="54"/>
        <v>102.96</v>
      </c>
      <c r="K202" s="44">
        <f t="shared" si="55"/>
        <v>690.782</v>
      </c>
      <c r="L202" s="269"/>
    </row>
    <row r="203" spans="1:12" ht="29.25" customHeight="1">
      <c r="A203" s="39" t="s">
        <v>194</v>
      </c>
      <c r="B203" s="37" t="s">
        <v>1330</v>
      </c>
      <c r="C203" s="25">
        <v>34554</v>
      </c>
      <c r="D203" s="32" t="s">
        <v>1281</v>
      </c>
      <c r="E203" s="25">
        <v>34644</v>
      </c>
      <c r="F203" s="32" t="s">
        <v>1281</v>
      </c>
      <c r="G203" s="127">
        <f t="shared" si="52"/>
        <v>90</v>
      </c>
      <c r="H203" s="111" t="s">
        <v>1493</v>
      </c>
      <c r="I203" s="12">
        <f t="shared" si="53"/>
        <v>53.01</v>
      </c>
      <c r="J203" s="24">
        <f t="shared" si="54"/>
        <v>51.48</v>
      </c>
      <c r="K203" s="44">
        <f t="shared" si="55"/>
        <v>104.49</v>
      </c>
      <c r="L203" s="269"/>
    </row>
    <row r="204" spans="1:12" ht="29.25" customHeight="1">
      <c r="A204" s="39" t="s">
        <v>195</v>
      </c>
      <c r="B204" s="37" t="s">
        <v>1331</v>
      </c>
      <c r="C204" s="25">
        <v>31070</v>
      </c>
      <c r="D204" s="32" t="s">
        <v>952</v>
      </c>
      <c r="E204" s="25">
        <v>31626</v>
      </c>
      <c r="F204" s="32" t="s">
        <v>952</v>
      </c>
      <c r="G204" s="127">
        <f t="shared" si="52"/>
        <v>556</v>
      </c>
      <c r="H204" s="111" t="s">
        <v>1493</v>
      </c>
      <c r="I204" s="12">
        <f t="shared" si="53"/>
        <v>327.484</v>
      </c>
      <c r="J204" s="24">
        <f t="shared" si="54"/>
        <v>51.48</v>
      </c>
      <c r="K204" s="44">
        <f t="shared" si="55"/>
        <v>378.964</v>
      </c>
      <c r="L204" s="269"/>
    </row>
    <row r="205" spans="1:12" ht="29.25" customHeight="1">
      <c r="A205" s="39" t="s">
        <v>196</v>
      </c>
      <c r="B205" s="37" t="s">
        <v>1332</v>
      </c>
      <c r="C205" s="25">
        <v>28968</v>
      </c>
      <c r="D205" s="32" t="s">
        <v>1281</v>
      </c>
      <c r="E205" s="25">
        <v>30061</v>
      </c>
      <c r="F205" s="32" t="s">
        <v>1281</v>
      </c>
      <c r="G205" s="127">
        <f t="shared" si="52"/>
        <v>1093</v>
      </c>
      <c r="H205" s="113">
        <v>18</v>
      </c>
      <c r="I205" s="12">
        <f t="shared" si="53"/>
        <v>643.7769999999999</v>
      </c>
      <c r="J205" s="24">
        <f t="shared" si="54"/>
        <v>51.48</v>
      </c>
      <c r="K205" s="44">
        <f t="shared" si="55"/>
        <v>695.257</v>
      </c>
      <c r="L205" s="269"/>
    </row>
    <row r="206" spans="1:12" ht="29.25" customHeight="1">
      <c r="A206" s="39" t="s">
        <v>1333</v>
      </c>
      <c r="B206" s="37" t="s">
        <v>1334</v>
      </c>
      <c r="C206" s="25">
        <v>19741</v>
      </c>
      <c r="D206" s="32" t="s">
        <v>1281</v>
      </c>
      <c r="E206" s="25">
        <v>20957</v>
      </c>
      <c r="F206" s="32" t="s">
        <v>1281</v>
      </c>
      <c r="G206" s="127">
        <f t="shared" si="52"/>
        <v>1216</v>
      </c>
      <c r="H206" s="111" t="s">
        <v>1493</v>
      </c>
      <c r="I206" s="12">
        <f t="shared" si="53"/>
        <v>716.2239999999999</v>
      </c>
      <c r="J206" s="24">
        <f t="shared" si="54"/>
        <v>51.48</v>
      </c>
      <c r="K206" s="44">
        <f t="shared" si="55"/>
        <v>767.704</v>
      </c>
      <c r="L206" s="269"/>
    </row>
    <row r="207" spans="1:12" ht="29.25" customHeight="1">
      <c r="A207" s="39" t="s">
        <v>197</v>
      </c>
      <c r="B207" s="37" t="s">
        <v>1335</v>
      </c>
      <c r="C207" s="25">
        <v>15754</v>
      </c>
      <c r="D207" s="32" t="s">
        <v>1276</v>
      </c>
      <c r="E207" s="25">
        <v>16122</v>
      </c>
      <c r="F207" s="32" t="s">
        <v>1276</v>
      </c>
      <c r="G207" s="127">
        <f t="shared" si="52"/>
        <v>368</v>
      </c>
      <c r="H207" s="111" t="s">
        <v>1492</v>
      </c>
      <c r="I207" s="12">
        <f t="shared" si="53"/>
        <v>216.75199999999998</v>
      </c>
      <c r="J207" s="24">
        <f t="shared" si="54"/>
        <v>102.96</v>
      </c>
      <c r="K207" s="44">
        <f t="shared" si="55"/>
        <v>319.712</v>
      </c>
      <c r="L207" s="269"/>
    </row>
    <row r="208" spans="1:12" ht="29.25" customHeight="1">
      <c r="A208" s="39" t="s">
        <v>198</v>
      </c>
      <c r="B208" s="37" t="s">
        <v>1336</v>
      </c>
      <c r="C208" s="25">
        <v>5805</v>
      </c>
      <c r="D208" s="16" t="s">
        <v>1276</v>
      </c>
      <c r="E208" s="25">
        <v>6586</v>
      </c>
      <c r="F208" s="16" t="s">
        <v>1276</v>
      </c>
      <c r="G208" s="127">
        <f t="shared" si="52"/>
        <v>781</v>
      </c>
      <c r="H208" s="111" t="s">
        <v>1492</v>
      </c>
      <c r="I208" s="12">
        <f t="shared" si="53"/>
        <v>460.00899999999996</v>
      </c>
      <c r="J208" s="24">
        <f t="shared" si="54"/>
        <v>102.96</v>
      </c>
      <c r="K208" s="44">
        <f t="shared" si="55"/>
        <v>562.9689999999999</v>
      </c>
      <c r="L208" s="269"/>
    </row>
    <row r="209" spans="1:12" ht="29.25" customHeight="1">
      <c r="A209" s="39" t="s">
        <v>199</v>
      </c>
      <c r="B209" s="37" t="s">
        <v>1337</v>
      </c>
      <c r="C209" s="25">
        <v>44092</v>
      </c>
      <c r="D209" s="32" t="s">
        <v>1281</v>
      </c>
      <c r="E209" s="25">
        <v>44909</v>
      </c>
      <c r="F209" s="32" t="s">
        <v>1281</v>
      </c>
      <c r="G209" s="127">
        <f t="shared" si="52"/>
        <v>817</v>
      </c>
      <c r="H209" s="111" t="s">
        <v>1493</v>
      </c>
      <c r="I209" s="12">
        <f t="shared" si="53"/>
        <v>481.21299999999997</v>
      </c>
      <c r="J209" s="24">
        <f t="shared" si="54"/>
        <v>51.48</v>
      </c>
      <c r="K209" s="44">
        <f t="shared" si="55"/>
        <v>532.693</v>
      </c>
      <c r="L209" s="269"/>
    </row>
    <row r="210" spans="1:12" ht="29.25" customHeight="1">
      <c r="A210" s="232" t="s">
        <v>1262</v>
      </c>
      <c r="B210" s="232"/>
      <c r="C210" s="41"/>
      <c r="D210" s="38"/>
      <c r="E210" s="75"/>
      <c r="F210" s="76"/>
      <c r="G210" s="59"/>
      <c r="H210" s="65"/>
      <c r="I210" s="42"/>
      <c r="J210" s="42"/>
      <c r="K210" s="44"/>
      <c r="L210" s="269"/>
    </row>
    <row r="211" spans="1:12" ht="25.5">
      <c r="A211" s="271" t="s">
        <v>85</v>
      </c>
      <c r="B211" s="272"/>
      <c r="C211" s="272"/>
      <c r="D211" s="272"/>
      <c r="E211" s="272"/>
      <c r="F211" s="272"/>
      <c r="G211" s="272"/>
      <c r="H211" s="272"/>
      <c r="I211" s="272"/>
      <c r="J211" s="272"/>
      <c r="K211" s="272"/>
      <c r="L211" s="273"/>
    </row>
    <row r="212" spans="1:12" ht="24" customHeight="1">
      <c r="A212" s="273" t="s">
        <v>1263</v>
      </c>
      <c r="B212" s="273"/>
      <c r="C212" s="233" t="s">
        <v>1462</v>
      </c>
      <c r="D212" s="234"/>
      <c r="E212" s="234"/>
      <c r="F212" s="234"/>
      <c r="G212" s="234"/>
      <c r="H212" s="234"/>
      <c r="J212" s="274"/>
      <c r="K212" s="274"/>
      <c r="L212" s="274"/>
    </row>
    <row r="213" spans="1:12" ht="29.25" customHeight="1">
      <c r="A213" s="270" t="s">
        <v>1264</v>
      </c>
      <c r="B213" s="266" t="s">
        <v>1265</v>
      </c>
      <c r="C213" s="270" t="s">
        <v>1266</v>
      </c>
      <c r="D213" s="270"/>
      <c r="E213" s="270" t="s">
        <v>232</v>
      </c>
      <c r="F213" s="270"/>
      <c r="G213" s="267" t="s">
        <v>1267</v>
      </c>
      <c r="H213" s="267"/>
      <c r="I213" s="267" t="s">
        <v>1268</v>
      </c>
      <c r="J213" s="267"/>
      <c r="K213" s="267"/>
      <c r="L213" s="266" t="s">
        <v>1269</v>
      </c>
    </row>
    <row r="214" spans="1:12" ht="29.25" customHeight="1">
      <c r="A214" s="270"/>
      <c r="B214" s="266"/>
      <c r="C214" s="25" t="s">
        <v>1270</v>
      </c>
      <c r="D214" s="38" t="s">
        <v>1271</v>
      </c>
      <c r="E214" s="73" t="s">
        <v>1270</v>
      </c>
      <c r="F214" s="48" t="s">
        <v>1271</v>
      </c>
      <c r="G214" s="58" t="s">
        <v>1270</v>
      </c>
      <c r="H214" s="62" t="s">
        <v>1271</v>
      </c>
      <c r="I214" s="24" t="s">
        <v>1272</v>
      </c>
      <c r="J214" s="24" t="s">
        <v>1273</v>
      </c>
      <c r="K214" s="24" t="s">
        <v>1262</v>
      </c>
      <c r="L214" s="266"/>
    </row>
    <row r="215" spans="1:12" ht="29.25" customHeight="1">
      <c r="A215" s="39" t="s">
        <v>1338</v>
      </c>
      <c r="B215" s="37" t="s">
        <v>1339</v>
      </c>
      <c r="C215" s="25">
        <v>29544</v>
      </c>
      <c r="D215" s="40" t="s">
        <v>1276</v>
      </c>
      <c r="E215" s="25">
        <v>31062</v>
      </c>
      <c r="F215" s="40" t="s">
        <v>1276</v>
      </c>
      <c r="G215" s="110">
        <f>E215-C215</f>
        <v>1518</v>
      </c>
      <c r="H215" s="137" t="s">
        <v>1492</v>
      </c>
      <c r="I215" s="12">
        <f>G215*0.589</f>
        <v>894.102</v>
      </c>
      <c r="J215" s="24">
        <f>H215*2.86</f>
        <v>102.96</v>
      </c>
      <c r="K215" s="44">
        <f>J215+I215</f>
        <v>997.062</v>
      </c>
      <c r="L215" s="269" t="s">
        <v>1465</v>
      </c>
    </row>
    <row r="216" spans="1:12" ht="29.25" customHeight="1">
      <c r="A216" s="39" t="s">
        <v>1340</v>
      </c>
      <c r="B216" s="37" t="s">
        <v>1341</v>
      </c>
      <c r="C216" s="25">
        <v>11458</v>
      </c>
      <c r="D216" s="40" t="s">
        <v>1281</v>
      </c>
      <c r="E216" s="25">
        <v>12380</v>
      </c>
      <c r="F216" s="40" t="s">
        <v>1281</v>
      </c>
      <c r="G216" s="110">
        <f aca="true" t="shared" si="56" ref="G216:G224">E216-C216</f>
        <v>922</v>
      </c>
      <c r="H216" s="111" t="s">
        <v>1493</v>
      </c>
      <c r="I216" s="12">
        <f aca="true" t="shared" si="57" ref="I216:I224">G216*0.589</f>
        <v>543.058</v>
      </c>
      <c r="J216" s="24">
        <f aca="true" t="shared" si="58" ref="J216:J224">H216*2.86</f>
        <v>51.48</v>
      </c>
      <c r="K216" s="44">
        <f aca="true" t="shared" si="59" ref="K216:K224">J216+I216</f>
        <v>594.538</v>
      </c>
      <c r="L216" s="269"/>
    </row>
    <row r="217" spans="1:13" ht="29.25" customHeight="1">
      <c r="A217" s="39" t="s">
        <v>200</v>
      </c>
      <c r="B217" s="37" t="s">
        <v>1342</v>
      </c>
      <c r="C217" s="25">
        <v>19350</v>
      </c>
      <c r="D217" s="40" t="s">
        <v>1276</v>
      </c>
      <c r="E217" s="25">
        <v>1982</v>
      </c>
      <c r="F217" s="40" t="s">
        <v>1276</v>
      </c>
      <c r="G217" s="110">
        <v>1982</v>
      </c>
      <c r="H217" s="111" t="s">
        <v>1492</v>
      </c>
      <c r="I217" s="12">
        <f t="shared" si="57"/>
        <v>1167.398</v>
      </c>
      <c r="J217" s="24">
        <f t="shared" si="58"/>
        <v>102.96</v>
      </c>
      <c r="K217" s="44">
        <f t="shared" si="59"/>
        <v>1270.358</v>
      </c>
      <c r="L217" s="269"/>
      <c r="M217" s="27" t="s">
        <v>1496</v>
      </c>
    </row>
    <row r="218" spans="1:12" ht="29.25" customHeight="1">
      <c r="A218" s="39" t="s">
        <v>201</v>
      </c>
      <c r="B218" s="37" t="s">
        <v>1343</v>
      </c>
      <c r="C218" s="25">
        <v>4177</v>
      </c>
      <c r="D218" s="40" t="s">
        <v>1445</v>
      </c>
      <c r="E218" s="25">
        <v>4531</v>
      </c>
      <c r="F218" s="40" t="s">
        <v>1485</v>
      </c>
      <c r="G218" s="110">
        <f t="shared" si="56"/>
        <v>354</v>
      </c>
      <c r="H218" s="181">
        <f>F218-D218</f>
        <v>2</v>
      </c>
      <c r="I218" s="12">
        <f t="shared" si="57"/>
        <v>208.506</v>
      </c>
      <c r="J218" s="24">
        <f t="shared" si="58"/>
        <v>5.72</v>
      </c>
      <c r="K218" s="44">
        <f t="shared" si="59"/>
        <v>214.226</v>
      </c>
      <c r="L218" s="269"/>
    </row>
    <row r="219" spans="1:12" ht="29.25" customHeight="1">
      <c r="A219" s="39" t="s">
        <v>202</v>
      </c>
      <c r="B219" s="37" t="s">
        <v>1344</v>
      </c>
      <c r="C219" s="25">
        <v>38575</v>
      </c>
      <c r="D219" s="40" t="s">
        <v>1276</v>
      </c>
      <c r="E219" s="25">
        <v>40511</v>
      </c>
      <c r="F219" s="40" t="s">
        <v>1276</v>
      </c>
      <c r="G219" s="110">
        <f t="shared" si="56"/>
        <v>1936</v>
      </c>
      <c r="H219" s="111" t="s">
        <v>1492</v>
      </c>
      <c r="I219" s="12">
        <f t="shared" si="57"/>
        <v>1140.3039999999999</v>
      </c>
      <c r="J219" s="24">
        <f t="shared" si="58"/>
        <v>102.96</v>
      </c>
      <c r="K219" s="44">
        <f t="shared" si="59"/>
        <v>1243.264</v>
      </c>
      <c r="L219" s="269"/>
    </row>
    <row r="220" spans="1:12" ht="29.25" customHeight="1">
      <c r="A220" s="39" t="s">
        <v>203</v>
      </c>
      <c r="B220" s="37" t="s">
        <v>1345</v>
      </c>
      <c r="C220" s="25">
        <v>28059</v>
      </c>
      <c r="D220" s="40" t="s">
        <v>1276</v>
      </c>
      <c r="E220" s="25">
        <v>30006</v>
      </c>
      <c r="F220" s="40" t="s">
        <v>1276</v>
      </c>
      <c r="G220" s="110">
        <f t="shared" si="56"/>
        <v>1947</v>
      </c>
      <c r="H220" s="111" t="s">
        <v>1492</v>
      </c>
      <c r="I220" s="12">
        <f t="shared" si="57"/>
        <v>1146.783</v>
      </c>
      <c r="J220" s="24">
        <f t="shared" si="58"/>
        <v>102.96</v>
      </c>
      <c r="K220" s="44">
        <f t="shared" si="59"/>
        <v>1249.743</v>
      </c>
      <c r="L220" s="269"/>
    </row>
    <row r="221" spans="1:12" ht="29.25" customHeight="1">
      <c r="A221" s="39" t="s">
        <v>204</v>
      </c>
      <c r="B221" s="37" t="s">
        <v>1346</v>
      </c>
      <c r="C221" s="25">
        <v>23890</v>
      </c>
      <c r="D221" s="40" t="s">
        <v>1276</v>
      </c>
      <c r="E221" s="25">
        <v>24855</v>
      </c>
      <c r="F221" s="40" t="s">
        <v>1276</v>
      </c>
      <c r="G221" s="110">
        <f t="shared" si="56"/>
        <v>965</v>
      </c>
      <c r="H221" s="111" t="s">
        <v>1492</v>
      </c>
      <c r="I221" s="12">
        <f t="shared" si="57"/>
        <v>568.385</v>
      </c>
      <c r="J221" s="24">
        <f t="shared" si="58"/>
        <v>102.96</v>
      </c>
      <c r="K221" s="44">
        <f t="shared" si="59"/>
        <v>671.345</v>
      </c>
      <c r="L221" s="269"/>
    </row>
    <row r="222" spans="1:12" ht="29.25" customHeight="1">
      <c r="A222" s="39" t="s">
        <v>205</v>
      </c>
      <c r="B222" s="37" t="s">
        <v>1347</v>
      </c>
      <c r="C222" s="25">
        <v>25135</v>
      </c>
      <c r="D222" s="40" t="s">
        <v>1276</v>
      </c>
      <c r="E222" s="25">
        <v>25981</v>
      </c>
      <c r="F222" s="40" t="s">
        <v>1276</v>
      </c>
      <c r="G222" s="110">
        <f t="shared" si="56"/>
        <v>846</v>
      </c>
      <c r="H222" s="138" t="s">
        <v>1492</v>
      </c>
      <c r="I222" s="12">
        <f t="shared" si="57"/>
        <v>498.294</v>
      </c>
      <c r="J222" s="24">
        <f t="shared" si="58"/>
        <v>102.96</v>
      </c>
      <c r="K222" s="44">
        <f t="shared" si="59"/>
        <v>601.254</v>
      </c>
      <c r="L222" s="269"/>
    </row>
    <row r="223" spans="1:12" ht="29.25" customHeight="1">
      <c r="A223" s="39" t="s">
        <v>206</v>
      </c>
      <c r="B223" s="37" t="s">
        <v>1348</v>
      </c>
      <c r="C223" s="25">
        <v>40222</v>
      </c>
      <c r="D223" s="43" t="s">
        <v>1281</v>
      </c>
      <c r="E223" s="25">
        <v>42260</v>
      </c>
      <c r="F223" s="43" t="s">
        <v>1281</v>
      </c>
      <c r="G223" s="110">
        <f t="shared" si="56"/>
        <v>2038</v>
      </c>
      <c r="H223" s="111" t="s">
        <v>1493</v>
      </c>
      <c r="I223" s="12">
        <f t="shared" si="57"/>
        <v>1200.3819999999998</v>
      </c>
      <c r="J223" s="24">
        <f t="shared" si="58"/>
        <v>51.48</v>
      </c>
      <c r="K223" s="44">
        <f t="shared" si="59"/>
        <v>1251.8619999999999</v>
      </c>
      <c r="L223" s="269"/>
    </row>
    <row r="224" spans="1:12" ht="29.25" customHeight="1">
      <c r="A224" s="39" t="s">
        <v>207</v>
      </c>
      <c r="B224" s="37" t="s">
        <v>1349</v>
      </c>
      <c r="C224" s="25">
        <v>26243</v>
      </c>
      <c r="D224" s="152" t="s">
        <v>1281</v>
      </c>
      <c r="E224" s="25">
        <v>27927</v>
      </c>
      <c r="F224" s="152" t="s">
        <v>1281</v>
      </c>
      <c r="G224" s="110">
        <f t="shared" si="56"/>
        <v>1684</v>
      </c>
      <c r="H224" s="116">
        <v>18</v>
      </c>
      <c r="I224" s="12">
        <f t="shared" si="57"/>
        <v>991.876</v>
      </c>
      <c r="J224" s="24">
        <f t="shared" si="58"/>
        <v>51.48</v>
      </c>
      <c r="K224" s="44">
        <f t="shared" si="59"/>
        <v>1043.356</v>
      </c>
      <c r="L224" s="269"/>
    </row>
    <row r="225" spans="1:12" ht="29.25" customHeight="1">
      <c r="A225" s="232" t="s">
        <v>1262</v>
      </c>
      <c r="B225" s="232"/>
      <c r="C225" s="41"/>
      <c r="D225" s="38"/>
      <c r="E225" s="41"/>
      <c r="F225" s="39"/>
      <c r="G225" s="59"/>
      <c r="H225" s="65"/>
      <c r="I225" s="42"/>
      <c r="J225" s="42"/>
      <c r="K225" s="44"/>
      <c r="L225" s="269"/>
    </row>
    <row r="226" spans="1:12" ht="25.5">
      <c r="A226" s="271" t="s">
        <v>85</v>
      </c>
      <c r="B226" s="272"/>
      <c r="C226" s="272"/>
      <c r="D226" s="272"/>
      <c r="E226" s="272"/>
      <c r="F226" s="272"/>
      <c r="G226" s="272"/>
      <c r="H226" s="272"/>
      <c r="I226" s="272"/>
      <c r="J226" s="272"/>
      <c r="K226" s="272"/>
      <c r="L226" s="273"/>
    </row>
    <row r="227" spans="1:12" ht="24" customHeight="1">
      <c r="A227" s="273" t="s">
        <v>1263</v>
      </c>
      <c r="B227" s="273"/>
      <c r="C227" s="233" t="s">
        <v>1462</v>
      </c>
      <c r="D227" s="234"/>
      <c r="E227" s="234"/>
      <c r="F227" s="234"/>
      <c r="G227" s="234"/>
      <c r="H227" s="234"/>
      <c r="J227" s="274"/>
      <c r="K227" s="274"/>
      <c r="L227" s="274"/>
    </row>
    <row r="228" spans="1:12" ht="29.25" customHeight="1">
      <c r="A228" s="270" t="s">
        <v>1264</v>
      </c>
      <c r="B228" s="266" t="s">
        <v>1265</v>
      </c>
      <c r="C228" s="270" t="s">
        <v>1266</v>
      </c>
      <c r="D228" s="270"/>
      <c r="E228" s="270" t="s">
        <v>232</v>
      </c>
      <c r="F228" s="270"/>
      <c r="G228" s="267" t="s">
        <v>1267</v>
      </c>
      <c r="H228" s="267"/>
      <c r="I228" s="267" t="s">
        <v>1268</v>
      </c>
      <c r="J228" s="267"/>
      <c r="K228" s="267"/>
      <c r="L228" s="266" t="s">
        <v>1269</v>
      </c>
    </row>
    <row r="229" spans="1:12" ht="29.25" customHeight="1">
      <c r="A229" s="270"/>
      <c r="B229" s="266"/>
      <c r="C229" s="25" t="s">
        <v>1270</v>
      </c>
      <c r="D229" s="38" t="s">
        <v>1271</v>
      </c>
      <c r="E229" s="25" t="s">
        <v>1270</v>
      </c>
      <c r="F229" s="32" t="s">
        <v>1271</v>
      </c>
      <c r="G229" s="58" t="s">
        <v>1270</v>
      </c>
      <c r="H229" s="62" t="s">
        <v>1271</v>
      </c>
      <c r="I229" s="24" t="s">
        <v>1272</v>
      </c>
      <c r="J229" s="24" t="s">
        <v>1273</v>
      </c>
      <c r="K229" s="24" t="s">
        <v>1262</v>
      </c>
      <c r="L229" s="266"/>
    </row>
    <row r="230" spans="1:13" ht="29.25" customHeight="1">
      <c r="A230" s="39" t="s">
        <v>1350</v>
      </c>
      <c r="B230" s="37" t="s">
        <v>1351</v>
      </c>
      <c r="C230" s="25">
        <v>17995</v>
      </c>
      <c r="D230" s="32" t="s">
        <v>1281</v>
      </c>
      <c r="E230" s="25">
        <v>1874</v>
      </c>
      <c r="F230" s="32" t="s">
        <v>1281</v>
      </c>
      <c r="G230" s="110">
        <v>1874</v>
      </c>
      <c r="H230" s="32" t="s">
        <v>1493</v>
      </c>
      <c r="I230" s="12">
        <f>G230*0.589</f>
        <v>1103.7859999999998</v>
      </c>
      <c r="J230" s="24">
        <f>H230*2.86</f>
        <v>51.48</v>
      </c>
      <c r="K230" s="44">
        <f>J230+I230</f>
        <v>1155.2659999999998</v>
      </c>
      <c r="L230" s="269" t="s">
        <v>1465</v>
      </c>
      <c r="M230" s="27" t="s">
        <v>1496</v>
      </c>
    </row>
    <row r="231" spans="1:12" ht="29.25" customHeight="1">
      <c r="A231" s="39" t="s">
        <v>1352</v>
      </c>
      <c r="B231" s="37" t="s">
        <v>1353</v>
      </c>
      <c r="C231" s="25">
        <v>22435</v>
      </c>
      <c r="D231" s="32" t="s">
        <v>1276</v>
      </c>
      <c r="E231" s="25">
        <v>24333</v>
      </c>
      <c r="F231" s="32" t="s">
        <v>1276</v>
      </c>
      <c r="G231" s="110">
        <f aca="true" t="shared" si="60" ref="G231:G239">E231-C231</f>
        <v>1898</v>
      </c>
      <c r="H231" s="32" t="s">
        <v>1492</v>
      </c>
      <c r="I231" s="12">
        <f aca="true" t="shared" si="61" ref="I231:I239">G231*0.589</f>
        <v>1117.922</v>
      </c>
      <c r="J231" s="24">
        <f aca="true" t="shared" si="62" ref="J231:J239">H231*2.86</f>
        <v>102.96</v>
      </c>
      <c r="K231" s="44">
        <f aca="true" t="shared" si="63" ref="K231:K239">J231+I231</f>
        <v>1220.882</v>
      </c>
      <c r="L231" s="269"/>
    </row>
    <row r="232" spans="1:12" ht="29.25" customHeight="1">
      <c r="A232" s="39" t="s">
        <v>208</v>
      </c>
      <c r="B232" s="37" t="s">
        <v>1354</v>
      </c>
      <c r="C232" s="25">
        <v>14199</v>
      </c>
      <c r="D232" s="32" t="s">
        <v>1281</v>
      </c>
      <c r="E232" s="25">
        <v>14659</v>
      </c>
      <c r="F232" s="32" t="s">
        <v>1281</v>
      </c>
      <c r="G232" s="110">
        <f t="shared" si="60"/>
        <v>460</v>
      </c>
      <c r="H232" s="32" t="s">
        <v>1493</v>
      </c>
      <c r="I232" s="12">
        <f t="shared" si="61"/>
        <v>270.94</v>
      </c>
      <c r="J232" s="24">
        <f t="shared" si="62"/>
        <v>51.48</v>
      </c>
      <c r="K232" s="44">
        <f t="shared" si="63"/>
        <v>322.42</v>
      </c>
      <c r="L232" s="269"/>
    </row>
    <row r="233" spans="1:12" ht="29.25" customHeight="1">
      <c r="A233" s="39" t="s">
        <v>209</v>
      </c>
      <c r="B233" s="37" t="s">
        <v>1355</v>
      </c>
      <c r="C233" s="25">
        <v>9130</v>
      </c>
      <c r="D233" s="16" t="s">
        <v>1276</v>
      </c>
      <c r="E233" s="25">
        <v>9674</v>
      </c>
      <c r="F233" s="16" t="s">
        <v>1276</v>
      </c>
      <c r="G233" s="110">
        <f t="shared" si="60"/>
        <v>544</v>
      </c>
      <c r="H233" s="32" t="s">
        <v>1492</v>
      </c>
      <c r="I233" s="12">
        <f t="shared" si="61"/>
        <v>320.416</v>
      </c>
      <c r="J233" s="24">
        <f t="shared" si="62"/>
        <v>102.96</v>
      </c>
      <c r="K233" s="44">
        <f t="shared" si="63"/>
        <v>423.376</v>
      </c>
      <c r="L233" s="269"/>
    </row>
    <row r="234" spans="1:12" ht="29.25" customHeight="1">
      <c r="A234" s="39" t="s">
        <v>210</v>
      </c>
      <c r="B234" s="37" t="s">
        <v>1356</v>
      </c>
      <c r="C234" s="25">
        <v>35029</v>
      </c>
      <c r="D234" s="16" t="s">
        <v>1276</v>
      </c>
      <c r="E234" s="25">
        <v>35893</v>
      </c>
      <c r="F234" s="16" t="s">
        <v>1276</v>
      </c>
      <c r="G234" s="110">
        <f t="shared" si="60"/>
        <v>864</v>
      </c>
      <c r="H234" s="32" t="s">
        <v>1492</v>
      </c>
      <c r="I234" s="12">
        <f t="shared" si="61"/>
        <v>508.89599999999996</v>
      </c>
      <c r="J234" s="24">
        <f t="shared" si="62"/>
        <v>102.96</v>
      </c>
      <c r="K234" s="44">
        <f t="shared" si="63"/>
        <v>611.856</v>
      </c>
      <c r="L234" s="269"/>
    </row>
    <row r="235" spans="1:12" ht="29.25" customHeight="1">
      <c r="A235" s="39" t="s">
        <v>211</v>
      </c>
      <c r="B235" s="37" t="s">
        <v>1357</v>
      </c>
      <c r="C235" s="25">
        <v>3249</v>
      </c>
      <c r="D235" s="32" t="s">
        <v>1279</v>
      </c>
      <c r="E235" s="25">
        <v>3285</v>
      </c>
      <c r="F235" s="32" t="s">
        <v>1279</v>
      </c>
      <c r="G235" s="110">
        <f t="shared" si="60"/>
        <v>36</v>
      </c>
      <c r="H235" s="32" t="s">
        <v>1494</v>
      </c>
      <c r="I235" s="12">
        <f t="shared" si="61"/>
        <v>21.204</v>
      </c>
      <c r="J235" s="24">
        <f t="shared" si="62"/>
        <v>0</v>
      </c>
      <c r="K235" s="44">
        <f t="shared" si="63"/>
        <v>21.204</v>
      </c>
      <c r="L235" s="269"/>
    </row>
    <row r="236" spans="1:12" ht="29.25" customHeight="1">
      <c r="A236" s="39" t="s">
        <v>212</v>
      </c>
      <c r="B236" s="37" t="s">
        <v>1358</v>
      </c>
      <c r="C236" s="25">
        <v>16889</v>
      </c>
      <c r="D236" s="32" t="s">
        <v>1281</v>
      </c>
      <c r="E236" s="25">
        <v>17527</v>
      </c>
      <c r="F236" s="32" t="s">
        <v>1281</v>
      </c>
      <c r="G236" s="110">
        <f t="shared" si="60"/>
        <v>638</v>
      </c>
      <c r="H236" s="32" t="s">
        <v>1493</v>
      </c>
      <c r="I236" s="12">
        <f t="shared" si="61"/>
        <v>375.782</v>
      </c>
      <c r="J236" s="24">
        <f t="shared" si="62"/>
        <v>51.48</v>
      </c>
      <c r="K236" s="44">
        <f t="shared" si="63"/>
        <v>427.262</v>
      </c>
      <c r="L236" s="269"/>
    </row>
    <row r="237" spans="1:12" ht="29.25" customHeight="1">
      <c r="A237" s="39" t="s">
        <v>213</v>
      </c>
      <c r="B237" s="37" t="s">
        <v>1359</v>
      </c>
      <c r="C237" s="25">
        <v>28940</v>
      </c>
      <c r="D237" s="32" t="s">
        <v>1276</v>
      </c>
      <c r="E237" s="25">
        <v>29394</v>
      </c>
      <c r="F237" s="32" t="s">
        <v>1276</v>
      </c>
      <c r="G237" s="110">
        <f t="shared" si="60"/>
        <v>454</v>
      </c>
      <c r="H237" s="32" t="s">
        <v>1492</v>
      </c>
      <c r="I237" s="12">
        <f t="shared" si="61"/>
        <v>267.406</v>
      </c>
      <c r="J237" s="24">
        <f t="shared" si="62"/>
        <v>102.96</v>
      </c>
      <c r="K237" s="44">
        <f t="shared" si="63"/>
        <v>370.366</v>
      </c>
      <c r="L237" s="269"/>
    </row>
    <row r="238" spans="1:12" ht="29.25" customHeight="1">
      <c r="A238" s="39" t="s">
        <v>214</v>
      </c>
      <c r="B238" s="37" t="s">
        <v>1360</v>
      </c>
      <c r="C238" s="25">
        <v>24217</v>
      </c>
      <c r="D238" s="32" t="s">
        <v>1276</v>
      </c>
      <c r="E238" s="25">
        <v>25099</v>
      </c>
      <c r="F238" s="32" t="s">
        <v>1276</v>
      </c>
      <c r="G238" s="110">
        <f t="shared" si="60"/>
        <v>882</v>
      </c>
      <c r="H238" s="32" t="s">
        <v>1492</v>
      </c>
      <c r="I238" s="12">
        <f t="shared" si="61"/>
        <v>519.4979999999999</v>
      </c>
      <c r="J238" s="24">
        <f t="shared" si="62"/>
        <v>102.96</v>
      </c>
      <c r="K238" s="44">
        <f t="shared" si="63"/>
        <v>622.458</v>
      </c>
      <c r="L238" s="269"/>
    </row>
    <row r="239" spans="1:12" ht="29.25" customHeight="1">
      <c r="A239" s="39" t="s">
        <v>215</v>
      </c>
      <c r="B239" s="37" t="s">
        <v>1361</v>
      </c>
      <c r="C239" s="25">
        <v>30588</v>
      </c>
      <c r="D239" s="16" t="s">
        <v>1276</v>
      </c>
      <c r="E239" s="25">
        <v>31025</v>
      </c>
      <c r="F239" s="16" t="s">
        <v>1276</v>
      </c>
      <c r="G239" s="110">
        <f t="shared" si="60"/>
        <v>437</v>
      </c>
      <c r="H239" s="32" t="s">
        <v>1492</v>
      </c>
      <c r="I239" s="12">
        <f t="shared" si="61"/>
        <v>257.393</v>
      </c>
      <c r="J239" s="24">
        <f t="shared" si="62"/>
        <v>102.96</v>
      </c>
      <c r="K239" s="44">
        <f t="shared" si="63"/>
        <v>360.35299999999995</v>
      </c>
      <c r="L239" s="269"/>
    </row>
    <row r="240" spans="1:12" ht="29.25" customHeight="1">
      <c r="A240" s="232" t="s">
        <v>1262</v>
      </c>
      <c r="B240" s="232"/>
      <c r="C240" s="41"/>
      <c r="D240" s="38"/>
      <c r="E240" s="41"/>
      <c r="F240" s="39"/>
      <c r="G240" s="59"/>
      <c r="H240" s="65"/>
      <c r="I240" s="42"/>
      <c r="J240" s="42"/>
      <c r="K240" s="44"/>
      <c r="L240" s="269"/>
    </row>
    <row r="241" spans="1:12" ht="25.5">
      <c r="A241" s="271" t="s">
        <v>85</v>
      </c>
      <c r="B241" s="272"/>
      <c r="C241" s="272"/>
      <c r="D241" s="272"/>
      <c r="E241" s="272"/>
      <c r="F241" s="272"/>
      <c r="G241" s="272"/>
      <c r="H241" s="272"/>
      <c r="I241" s="272"/>
      <c r="J241" s="272"/>
      <c r="K241" s="272"/>
      <c r="L241" s="273"/>
    </row>
    <row r="242" spans="1:12" ht="24" customHeight="1">
      <c r="A242" s="273" t="s">
        <v>1263</v>
      </c>
      <c r="B242" s="273"/>
      <c r="C242" s="233" t="s">
        <v>1462</v>
      </c>
      <c r="D242" s="234"/>
      <c r="E242" s="234"/>
      <c r="F242" s="234"/>
      <c r="G242" s="234"/>
      <c r="H242" s="234"/>
      <c r="J242" s="274"/>
      <c r="K242" s="274"/>
      <c r="L242" s="274"/>
    </row>
    <row r="243" spans="1:12" ht="29.25" customHeight="1">
      <c r="A243" s="270" t="s">
        <v>1264</v>
      </c>
      <c r="B243" s="266" t="s">
        <v>1265</v>
      </c>
      <c r="C243" s="270" t="s">
        <v>1266</v>
      </c>
      <c r="D243" s="270"/>
      <c r="E243" s="270" t="s">
        <v>232</v>
      </c>
      <c r="F243" s="270"/>
      <c r="G243" s="267" t="s">
        <v>1267</v>
      </c>
      <c r="H243" s="267"/>
      <c r="I243" s="267" t="s">
        <v>1268</v>
      </c>
      <c r="J243" s="267"/>
      <c r="K243" s="267"/>
      <c r="L243" s="266" t="s">
        <v>1269</v>
      </c>
    </row>
    <row r="244" spans="1:12" ht="29.25" customHeight="1">
      <c r="A244" s="270"/>
      <c r="B244" s="266"/>
      <c r="C244" s="25" t="s">
        <v>1270</v>
      </c>
      <c r="D244" s="38" t="s">
        <v>1271</v>
      </c>
      <c r="E244" s="73" t="s">
        <v>1270</v>
      </c>
      <c r="F244" s="48" t="s">
        <v>1271</v>
      </c>
      <c r="G244" s="58" t="s">
        <v>1270</v>
      </c>
      <c r="H244" s="62" t="s">
        <v>1271</v>
      </c>
      <c r="I244" s="24" t="s">
        <v>1272</v>
      </c>
      <c r="J244" s="24" t="s">
        <v>1273</v>
      </c>
      <c r="K244" s="24" t="s">
        <v>1262</v>
      </c>
      <c r="L244" s="266"/>
    </row>
    <row r="245" spans="1:12" ht="29.25" customHeight="1">
      <c r="A245" s="39" t="s">
        <v>1362</v>
      </c>
      <c r="B245" s="37" t="s">
        <v>1363</v>
      </c>
      <c r="C245" s="25">
        <v>72443</v>
      </c>
      <c r="D245" s="16" t="s">
        <v>1308</v>
      </c>
      <c r="E245" s="25">
        <v>76586</v>
      </c>
      <c r="F245" s="16" t="s">
        <v>1308</v>
      </c>
      <c r="G245" s="127">
        <f>E245-C245</f>
        <v>4143</v>
      </c>
      <c r="H245" s="111" t="s">
        <v>1497</v>
      </c>
      <c r="I245" s="12">
        <f>G245*0.589</f>
        <v>2440.227</v>
      </c>
      <c r="J245" s="24">
        <f>H245*2.86</f>
        <v>154.44</v>
      </c>
      <c r="K245" s="44">
        <f>J245+I245</f>
        <v>2594.667</v>
      </c>
      <c r="L245" s="269" t="s">
        <v>1465</v>
      </c>
    </row>
    <row r="246" spans="1:12" ht="29.25" customHeight="1">
      <c r="A246" s="39" t="s">
        <v>1364</v>
      </c>
      <c r="B246" s="37" t="s">
        <v>1365</v>
      </c>
      <c r="C246" s="25">
        <v>20386</v>
      </c>
      <c r="D246" s="16" t="s">
        <v>1276</v>
      </c>
      <c r="E246" s="25">
        <v>21680</v>
      </c>
      <c r="F246" s="16" t="s">
        <v>1276</v>
      </c>
      <c r="G246" s="127">
        <f aca="true" t="shared" si="64" ref="G246:G254">E246-C246</f>
        <v>1294</v>
      </c>
      <c r="H246" s="111" t="s">
        <v>1492</v>
      </c>
      <c r="I246" s="12">
        <f aca="true" t="shared" si="65" ref="I246:I254">G246*0.589</f>
        <v>762.1659999999999</v>
      </c>
      <c r="J246" s="24">
        <f aca="true" t="shared" si="66" ref="J246:J254">H246*2.86</f>
        <v>102.96</v>
      </c>
      <c r="K246" s="44">
        <f aca="true" t="shared" si="67" ref="K246:K254">J246+I246</f>
        <v>865.126</v>
      </c>
      <c r="L246" s="269"/>
    </row>
    <row r="247" spans="1:12" ht="29.25" customHeight="1">
      <c r="A247" s="39" t="s">
        <v>216</v>
      </c>
      <c r="B247" s="37" t="s">
        <v>1366</v>
      </c>
      <c r="C247" s="25">
        <v>14886</v>
      </c>
      <c r="D247" s="16" t="s">
        <v>1276</v>
      </c>
      <c r="E247" s="25">
        <v>17928</v>
      </c>
      <c r="F247" s="16" t="s">
        <v>1276</v>
      </c>
      <c r="G247" s="127">
        <f t="shared" si="64"/>
        <v>3042</v>
      </c>
      <c r="H247" s="111" t="s">
        <v>1492</v>
      </c>
      <c r="I247" s="12">
        <f t="shared" si="65"/>
        <v>1791.7379999999998</v>
      </c>
      <c r="J247" s="24">
        <f t="shared" si="66"/>
        <v>102.96</v>
      </c>
      <c r="K247" s="44">
        <f t="shared" si="67"/>
        <v>1894.6979999999999</v>
      </c>
      <c r="L247" s="269"/>
    </row>
    <row r="248" spans="1:12" ht="29.25" customHeight="1">
      <c r="A248" s="39" t="s">
        <v>217</v>
      </c>
      <c r="B248" s="37" t="s">
        <v>1367</v>
      </c>
      <c r="C248" s="25">
        <v>20887</v>
      </c>
      <c r="D248" s="16" t="s">
        <v>1276</v>
      </c>
      <c r="E248" s="25">
        <v>22005</v>
      </c>
      <c r="F248" s="16" t="s">
        <v>1276</v>
      </c>
      <c r="G248" s="127">
        <f t="shared" si="64"/>
        <v>1118</v>
      </c>
      <c r="H248" s="111" t="s">
        <v>1492</v>
      </c>
      <c r="I248" s="12">
        <f t="shared" si="65"/>
        <v>658.502</v>
      </c>
      <c r="J248" s="24">
        <f t="shared" si="66"/>
        <v>102.96</v>
      </c>
      <c r="K248" s="44">
        <f t="shared" si="67"/>
        <v>761.462</v>
      </c>
      <c r="L248" s="269"/>
    </row>
    <row r="249" spans="1:12" ht="29.25" customHeight="1">
      <c r="A249" s="39" t="s">
        <v>218</v>
      </c>
      <c r="B249" s="37" t="s">
        <v>1368</v>
      </c>
      <c r="C249" s="25">
        <v>4286</v>
      </c>
      <c r="D249" s="16" t="s">
        <v>1276</v>
      </c>
      <c r="E249" s="25">
        <v>5483</v>
      </c>
      <c r="F249" s="16" t="s">
        <v>1276</v>
      </c>
      <c r="G249" s="127">
        <f t="shared" si="64"/>
        <v>1197</v>
      </c>
      <c r="H249" s="111" t="s">
        <v>1492</v>
      </c>
      <c r="I249" s="12">
        <f t="shared" si="65"/>
        <v>705.033</v>
      </c>
      <c r="J249" s="24">
        <f t="shared" si="66"/>
        <v>102.96</v>
      </c>
      <c r="K249" s="44">
        <f t="shared" si="67"/>
        <v>807.993</v>
      </c>
      <c r="L249" s="269"/>
    </row>
    <row r="250" spans="1:12" ht="29.25" customHeight="1">
      <c r="A250" s="39" t="s">
        <v>219</v>
      </c>
      <c r="B250" s="37" t="s">
        <v>1369</v>
      </c>
      <c r="C250" s="25">
        <v>38250</v>
      </c>
      <c r="D250" s="16" t="s">
        <v>1308</v>
      </c>
      <c r="E250" s="25">
        <v>41781</v>
      </c>
      <c r="F250" s="16" t="s">
        <v>1308</v>
      </c>
      <c r="G250" s="127">
        <f t="shared" si="64"/>
        <v>3531</v>
      </c>
      <c r="H250" s="111" t="s">
        <v>1497</v>
      </c>
      <c r="I250" s="12">
        <f t="shared" si="65"/>
        <v>2079.759</v>
      </c>
      <c r="J250" s="24">
        <f t="shared" si="66"/>
        <v>154.44</v>
      </c>
      <c r="K250" s="44">
        <f t="shared" si="67"/>
        <v>2234.199</v>
      </c>
      <c r="L250" s="269"/>
    </row>
    <row r="251" spans="1:12" ht="29.25" customHeight="1">
      <c r="A251" s="39" t="s">
        <v>220</v>
      </c>
      <c r="B251" s="37" t="s">
        <v>1370</v>
      </c>
      <c r="C251" s="25">
        <v>8692</v>
      </c>
      <c r="D251" s="25" t="s">
        <v>1442</v>
      </c>
      <c r="E251" s="25">
        <v>9093</v>
      </c>
      <c r="F251" s="25" t="s">
        <v>1442</v>
      </c>
      <c r="G251" s="127">
        <f t="shared" si="64"/>
        <v>401</v>
      </c>
      <c r="H251" s="108">
        <v>18</v>
      </c>
      <c r="I251" s="12">
        <f t="shared" si="65"/>
        <v>236.189</v>
      </c>
      <c r="J251" s="24">
        <f t="shared" si="66"/>
        <v>51.48</v>
      </c>
      <c r="K251" s="44">
        <f t="shared" si="67"/>
        <v>287.669</v>
      </c>
      <c r="L251" s="269"/>
    </row>
    <row r="252" spans="1:12" ht="29.25" customHeight="1">
      <c r="A252" s="39" t="s">
        <v>221</v>
      </c>
      <c r="B252" s="37" t="s">
        <v>1371</v>
      </c>
      <c r="C252" s="25">
        <v>20118</v>
      </c>
      <c r="D252" s="16" t="s">
        <v>1276</v>
      </c>
      <c r="E252" s="25">
        <v>21253</v>
      </c>
      <c r="F252" s="16" t="s">
        <v>1276</v>
      </c>
      <c r="G252" s="127">
        <f t="shared" si="64"/>
        <v>1135</v>
      </c>
      <c r="H252" s="111" t="s">
        <v>1492</v>
      </c>
      <c r="I252" s="12">
        <f t="shared" si="65"/>
        <v>668.515</v>
      </c>
      <c r="J252" s="24">
        <f t="shared" si="66"/>
        <v>102.96</v>
      </c>
      <c r="K252" s="44">
        <f t="shared" si="67"/>
        <v>771.475</v>
      </c>
      <c r="L252" s="269"/>
    </row>
    <row r="253" spans="1:12" ht="29.25" customHeight="1">
      <c r="A253" s="39" t="s">
        <v>222</v>
      </c>
      <c r="B253" s="37" t="s">
        <v>1372</v>
      </c>
      <c r="C253" s="25">
        <v>34580</v>
      </c>
      <c r="D253" s="16" t="s">
        <v>1308</v>
      </c>
      <c r="E253" s="25">
        <v>35303</v>
      </c>
      <c r="F253" s="16" t="s">
        <v>1308</v>
      </c>
      <c r="G253" s="127">
        <f t="shared" si="64"/>
        <v>723</v>
      </c>
      <c r="H253" s="111" t="s">
        <v>1497</v>
      </c>
      <c r="I253" s="12">
        <f t="shared" si="65"/>
        <v>425.847</v>
      </c>
      <c r="J253" s="24">
        <f t="shared" si="66"/>
        <v>154.44</v>
      </c>
      <c r="K253" s="44">
        <f t="shared" si="67"/>
        <v>580.287</v>
      </c>
      <c r="L253" s="269"/>
    </row>
    <row r="254" spans="1:12" ht="29.25" customHeight="1">
      <c r="A254" s="39" t="s">
        <v>223</v>
      </c>
      <c r="B254" s="37" t="s">
        <v>1373</v>
      </c>
      <c r="C254" s="25">
        <v>23682</v>
      </c>
      <c r="D254" s="16" t="s">
        <v>1308</v>
      </c>
      <c r="E254" s="25">
        <v>25748</v>
      </c>
      <c r="F254" s="16" t="s">
        <v>1308</v>
      </c>
      <c r="G254" s="127">
        <f t="shared" si="64"/>
        <v>2066</v>
      </c>
      <c r="H254" s="111" t="s">
        <v>1497</v>
      </c>
      <c r="I254" s="12">
        <f t="shared" si="65"/>
        <v>1216.874</v>
      </c>
      <c r="J254" s="24">
        <f t="shared" si="66"/>
        <v>154.44</v>
      </c>
      <c r="K254" s="44">
        <f t="shared" si="67"/>
        <v>1371.314</v>
      </c>
      <c r="L254" s="269"/>
    </row>
    <row r="255" spans="1:12" ht="29.25" customHeight="1">
      <c r="A255" s="232" t="s">
        <v>1262</v>
      </c>
      <c r="B255" s="232"/>
      <c r="C255" s="41"/>
      <c r="D255" s="38"/>
      <c r="E255" s="75"/>
      <c r="F255" s="76"/>
      <c r="G255" s="61"/>
      <c r="H255" s="65"/>
      <c r="I255" s="44"/>
      <c r="J255" s="44"/>
      <c r="K255" s="44"/>
      <c r="L255" s="269"/>
    </row>
    <row r="256" spans="1:12" ht="25.5">
      <c r="A256" s="271" t="s">
        <v>1374</v>
      </c>
      <c r="B256" s="272"/>
      <c r="C256" s="272"/>
      <c r="D256" s="272"/>
      <c r="E256" s="272"/>
      <c r="F256" s="272"/>
      <c r="G256" s="272"/>
      <c r="H256" s="272"/>
      <c r="I256" s="272"/>
      <c r="J256" s="272"/>
      <c r="K256" s="272"/>
      <c r="L256" s="273"/>
    </row>
    <row r="257" spans="1:12" ht="24" customHeight="1">
      <c r="A257" s="273" t="s">
        <v>1263</v>
      </c>
      <c r="B257" s="273"/>
      <c r="C257" s="233" t="s">
        <v>1462</v>
      </c>
      <c r="D257" s="234"/>
      <c r="E257" s="234"/>
      <c r="F257" s="234"/>
      <c r="G257" s="234"/>
      <c r="H257" s="234"/>
      <c r="J257" s="274"/>
      <c r="K257" s="274"/>
      <c r="L257" s="274"/>
    </row>
    <row r="258" spans="1:12" ht="29.25" customHeight="1">
      <c r="A258" s="270" t="s">
        <v>1264</v>
      </c>
      <c r="B258" s="266" t="s">
        <v>1265</v>
      </c>
      <c r="C258" s="270" t="s">
        <v>1266</v>
      </c>
      <c r="D258" s="270"/>
      <c r="E258" s="270" t="s">
        <v>232</v>
      </c>
      <c r="F258" s="270"/>
      <c r="G258" s="267" t="s">
        <v>1267</v>
      </c>
      <c r="H258" s="267"/>
      <c r="I258" s="267" t="s">
        <v>1268</v>
      </c>
      <c r="J258" s="267"/>
      <c r="K258" s="267"/>
      <c r="L258" s="266" t="s">
        <v>1269</v>
      </c>
    </row>
    <row r="259" spans="1:12" ht="29.25" customHeight="1">
      <c r="A259" s="270"/>
      <c r="B259" s="266"/>
      <c r="C259" s="25" t="s">
        <v>1270</v>
      </c>
      <c r="D259" s="38" t="s">
        <v>1271</v>
      </c>
      <c r="E259" s="73" t="s">
        <v>1270</v>
      </c>
      <c r="F259" s="48" t="s">
        <v>1271</v>
      </c>
      <c r="G259" s="58" t="s">
        <v>1270</v>
      </c>
      <c r="H259" s="62" t="s">
        <v>1271</v>
      </c>
      <c r="I259" s="24" t="s">
        <v>1272</v>
      </c>
      <c r="J259" s="24" t="s">
        <v>1273</v>
      </c>
      <c r="K259" s="24" t="s">
        <v>1262</v>
      </c>
      <c r="L259" s="266"/>
    </row>
    <row r="260" spans="1:12" ht="29.25" customHeight="1">
      <c r="A260" s="39" t="s">
        <v>1375</v>
      </c>
      <c r="B260" s="37" t="s">
        <v>1376</v>
      </c>
      <c r="C260" s="25">
        <v>18228</v>
      </c>
      <c r="D260" s="32" t="s">
        <v>954</v>
      </c>
      <c r="E260" s="25">
        <v>18401</v>
      </c>
      <c r="F260" s="32" t="s">
        <v>954</v>
      </c>
      <c r="G260" s="127">
        <f>E260-C260</f>
        <v>173</v>
      </c>
      <c r="H260" s="111" t="s">
        <v>1494</v>
      </c>
      <c r="I260" s="12">
        <f>G260*0.589</f>
        <v>101.89699999999999</v>
      </c>
      <c r="J260" s="24">
        <f>H260*2.86</f>
        <v>0</v>
      </c>
      <c r="K260" s="44">
        <f>J260+I260</f>
        <v>101.89699999999999</v>
      </c>
      <c r="L260" s="269" t="s">
        <v>1465</v>
      </c>
    </row>
    <row r="261" spans="1:12" ht="29.25" customHeight="1">
      <c r="A261" s="39" t="s">
        <v>1377</v>
      </c>
      <c r="B261" s="37" t="s">
        <v>1378</v>
      </c>
      <c r="C261" s="25">
        <v>23423</v>
      </c>
      <c r="D261" s="32" t="s">
        <v>1276</v>
      </c>
      <c r="E261" s="25">
        <v>24483</v>
      </c>
      <c r="F261" s="32" t="s">
        <v>1276</v>
      </c>
      <c r="G261" s="127">
        <f aca="true" t="shared" si="68" ref="G261:G269">E261-C261</f>
        <v>1060</v>
      </c>
      <c r="H261" s="111" t="s">
        <v>1492</v>
      </c>
      <c r="I261" s="12">
        <f aca="true" t="shared" si="69" ref="I261:I269">G261*0.589</f>
        <v>624.3399999999999</v>
      </c>
      <c r="J261" s="24">
        <f aca="true" t="shared" si="70" ref="J261:J269">H261*2.86</f>
        <v>102.96</v>
      </c>
      <c r="K261" s="44">
        <f aca="true" t="shared" si="71" ref="K261:K269">J261+I261</f>
        <v>727.3</v>
      </c>
      <c r="L261" s="269"/>
    </row>
    <row r="262" spans="1:12" ht="29.25" customHeight="1">
      <c r="A262" s="39" t="s">
        <v>224</v>
      </c>
      <c r="B262" s="37" t="s">
        <v>1379</v>
      </c>
      <c r="C262" s="25">
        <v>35260</v>
      </c>
      <c r="D262" s="32" t="s">
        <v>1276</v>
      </c>
      <c r="E262" s="25">
        <v>37196</v>
      </c>
      <c r="F262" s="32" t="s">
        <v>1276</v>
      </c>
      <c r="G262" s="127">
        <f t="shared" si="68"/>
        <v>1936</v>
      </c>
      <c r="H262" s="111" t="s">
        <v>1492</v>
      </c>
      <c r="I262" s="12">
        <f t="shared" si="69"/>
        <v>1140.3039999999999</v>
      </c>
      <c r="J262" s="24">
        <f t="shared" si="70"/>
        <v>102.96</v>
      </c>
      <c r="K262" s="44">
        <f t="shared" si="71"/>
        <v>1243.264</v>
      </c>
      <c r="L262" s="269"/>
    </row>
    <row r="263" spans="1:12" ht="29.25" customHeight="1">
      <c r="A263" s="39" t="s">
        <v>225</v>
      </c>
      <c r="B263" s="37" t="s">
        <v>1380</v>
      </c>
      <c r="C263" s="25">
        <v>27392</v>
      </c>
      <c r="D263" s="32" t="s">
        <v>1276</v>
      </c>
      <c r="E263" s="25">
        <v>29810</v>
      </c>
      <c r="F263" s="32" t="s">
        <v>1276</v>
      </c>
      <c r="G263" s="127">
        <f t="shared" si="68"/>
        <v>2418</v>
      </c>
      <c r="H263" s="111" t="s">
        <v>1492</v>
      </c>
      <c r="I263" s="12">
        <f t="shared" si="69"/>
        <v>1424.202</v>
      </c>
      <c r="J263" s="24">
        <f t="shared" si="70"/>
        <v>102.96</v>
      </c>
      <c r="K263" s="44">
        <f t="shared" si="71"/>
        <v>1527.162</v>
      </c>
      <c r="L263" s="269"/>
    </row>
    <row r="264" spans="1:12" ht="29.25" customHeight="1">
      <c r="A264" s="39" t="s">
        <v>226</v>
      </c>
      <c r="B264" s="37" t="s">
        <v>1381</v>
      </c>
      <c r="C264" s="25">
        <v>13917</v>
      </c>
      <c r="D264" s="16" t="s">
        <v>1281</v>
      </c>
      <c r="E264" s="25">
        <v>14657</v>
      </c>
      <c r="F264" s="16" t="s">
        <v>1281</v>
      </c>
      <c r="G264" s="127">
        <f t="shared" si="68"/>
        <v>740</v>
      </c>
      <c r="H264" s="113">
        <v>18</v>
      </c>
      <c r="I264" s="12">
        <f t="shared" si="69"/>
        <v>435.85999999999996</v>
      </c>
      <c r="J264" s="24">
        <f t="shared" si="70"/>
        <v>51.48</v>
      </c>
      <c r="K264" s="44">
        <f t="shared" si="71"/>
        <v>487.34</v>
      </c>
      <c r="L264" s="269"/>
    </row>
    <row r="265" spans="1:12" ht="29.25" customHeight="1">
      <c r="A265" s="39" t="s">
        <v>227</v>
      </c>
      <c r="B265" s="37" t="s">
        <v>1382</v>
      </c>
      <c r="C265" s="25">
        <v>29924</v>
      </c>
      <c r="D265" s="32" t="s">
        <v>954</v>
      </c>
      <c r="E265" s="25">
        <v>29950</v>
      </c>
      <c r="F265" s="32" t="s">
        <v>954</v>
      </c>
      <c r="G265" s="127">
        <f t="shared" si="68"/>
        <v>26</v>
      </c>
      <c r="H265" s="113">
        <v>0</v>
      </c>
      <c r="I265" s="12">
        <f t="shared" si="69"/>
        <v>15.314</v>
      </c>
      <c r="J265" s="24">
        <f t="shared" si="70"/>
        <v>0</v>
      </c>
      <c r="K265" s="44">
        <f t="shared" si="71"/>
        <v>15.314</v>
      </c>
      <c r="L265" s="269"/>
    </row>
    <row r="266" spans="1:12" ht="29.25" customHeight="1">
      <c r="A266" s="39" t="s">
        <v>228</v>
      </c>
      <c r="B266" s="37" t="s">
        <v>1383</v>
      </c>
      <c r="C266" s="25">
        <v>23212</v>
      </c>
      <c r="D266" s="32" t="s">
        <v>1276</v>
      </c>
      <c r="E266" s="25">
        <v>23280</v>
      </c>
      <c r="F266" s="32" t="s">
        <v>954</v>
      </c>
      <c r="G266" s="127">
        <f t="shared" si="68"/>
        <v>68</v>
      </c>
      <c r="H266" s="111" t="s">
        <v>1494</v>
      </c>
      <c r="I266" s="12">
        <f t="shared" si="69"/>
        <v>40.052</v>
      </c>
      <c r="J266" s="24">
        <f t="shared" si="70"/>
        <v>0</v>
      </c>
      <c r="K266" s="44">
        <f t="shared" si="71"/>
        <v>40.052</v>
      </c>
      <c r="L266" s="269"/>
    </row>
    <row r="267" spans="1:12" ht="29.25" customHeight="1">
      <c r="A267" s="39" t="s">
        <v>229</v>
      </c>
      <c r="B267" s="37" t="s">
        <v>1384</v>
      </c>
      <c r="C267" s="25">
        <v>30346</v>
      </c>
      <c r="D267" s="32" t="s">
        <v>1276</v>
      </c>
      <c r="E267" s="25">
        <v>32656</v>
      </c>
      <c r="F267" s="32" t="s">
        <v>1276</v>
      </c>
      <c r="G267" s="127">
        <f t="shared" si="68"/>
        <v>2310</v>
      </c>
      <c r="H267" s="111" t="s">
        <v>1492</v>
      </c>
      <c r="I267" s="12">
        <f t="shared" si="69"/>
        <v>1360.59</v>
      </c>
      <c r="J267" s="24">
        <f t="shared" si="70"/>
        <v>102.96</v>
      </c>
      <c r="K267" s="44">
        <f t="shared" si="71"/>
        <v>1463.55</v>
      </c>
      <c r="L267" s="269"/>
    </row>
    <row r="268" spans="1:12" ht="29.25" customHeight="1">
      <c r="A268" s="39" t="s">
        <v>230</v>
      </c>
      <c r="B268" s="37" t="s">
        <v>1385</v>
      </c>
      <c r="C268" s="25">
        <v>24609</v>
      </c>
      <c r="D268" s="32" t="s">
        <v>1281</v>
      </c>
      <c r="E268" s="25">
        <v>26123</v>
      </c>
      <c r="F268" s="32" t="s">
        <v>1281</v>
      </c>
      <c r="G268" s="127">
        <f t="shared" si="68"/>
        <v>1514</v>
      </c>
      <c r="H268" s="113">
        <v>18</v>
      </c>
      <c r="I268" s="12">
        <f t="shared" si="69"/>
        <v>891.746</v>
      </c>
      <c r="J268" s="24">
        <f t="shared" si="70"/>
        <v>51.48</v>
      </c>
      <c r="K268" s="44">
        <f t="shared" si="71"/>
        <v>943.226</v>
      </c>
      <c r="L268" s="269"/>
    </row>
    <row r="269" spans="1:12" ht="29.25" customHeight="1">
      <c r="A269" s="39" t="s">
        <v>231</v>
      </c>
      <c r="B269" s="37" t="s">
        <v>1386</v>
      </c>
      <c r="C269" s="25">
        <v>27097</v>
      </c>
      <c r="D269" s="32" t="s">
        <v>1281</v>
      </c>
      <c r="E269" s="25">
        <v>28942</v>
      </c>
      <c r="F269" s="32" t="s">
        <v>1281</v>
      </c>
      <c r="G269" s="127">
        <f t="shared" si="68"/>
        <v>1845</v>
      </c>
      <c r="H269" s="111" t="s">
        <v>1493</v>
      </c>
      <c r="I269" s="12">
        <f t="shared" si="69"/>
        <v>1086.705</v>
      </c>
      <c r="J269" s="24">
        <f t="shared" si="70"/>
        <v>51.48</v>
      </c>
      <c r="K269" s="44">
        <f t="shared" si="71"/>
        <v>1138.185</v>
      </c>
      <c r="L269" s="269"/>
    </row>
    <row r="270" spans="1:12" ht="29.25" customHeight="1">
      <c r="A270" s="232" t="s">
        <v>1262</v>
      </c>
      <c r="B270" s="232"/>
      <c r="C270" s="41"/>
      <c r="D270" s="38"/>
      <c r="E270" s="41"/>
      <c r="F270" s="39"/>
      <c r="G270" s="61"/>
      <c r="H270" s="65"/>
      <c r="I270" s="44"/>
      <c r="J270" s="44"/>
      <c r="K270" s="44"/>
      <c r="L270" s="269"/>
    </row>
    <row r="271" spans="1:12" ht="25.5">
      <c r="A271" s="271" t="s">
        <v>85</v>
      </c>
      <c r="B271" s="272"/>
      <c r="C271" s="272"/>
      <c r="D271" s="272"/>
      <c r="E271" s="272"/>
      <c r="F271" s="272"/>
      <c r="G271" s="272"/>
      <c r="H271" s="272"/>
      <c r="I271" s="272"/>
      <c r="J271" s="272"/>
      <c r="K271" s="272"/>
      <c r="L271" s="273"/>
    </row>
    <row r="272" spans="1:12" ht="24" customHeight="1">
      <c r="A272" s="273" t="s">
        <v>1263</v>
      </c>
      <c r="B272" s="273"/>
      <c r="C272" s="233" t="s">
        <v>1462</v>
      </c>
      <c r="D272" s="234"/>
      <c r="E272" s="234"/>
      <c r="F272" s="234"/>
      <c r="G272" s="234"/>
      <c r="H272" s="234"/>
      <c r="J272" s="274"/>
      <c r="K272" s="274"/>
      <c r="L272" s="274"/>
    </row>
    <row r="273" spans="1:12" ht="29.25" customHeight="1">
      <c r="A273" s="270" t="s">
        <v>1264</v>
      </c>
      <c r="B273" s="266" t="s">
        <v>1265</v>
      </c>
      <c r="C273" s="270" t="s">
        <v>1266</v>
      </c>
      <c r="D273" s="270"/>
      <c r="E273" s="270" t="s">
        <v>232</v>
      </c>
      <c r="F273" s="270"/>
      <c r="G273" s="267" t="s">
        <v>1267</v>
      </c>
      <c r="H273" s="267"/>
      <c r="I273" s="267" t="s">
        <v>1268</v>
      </c>
      <c r="J273" s="267"/>
      <c r="K273" s="267"/>
      <c r="L273" s="266" t="s">
        <v>1269</v>
      </c>
    </row>
    <row r="274" spans="1:12" ht="29.25" customHeight="1">
      <c r="A274" s="270"/>
      <c r="B274" s="266"/>
      <c r="C274" s="25" t="s">
        <v>1270</v>
      </c>
      <c r="D274" s="38" t="s">
        <v>1271</v>
      </c>
      <c r="E274" s="25" t="s">
        <v>1270</v>
      </c>
      <c r="F274" s="32" t="s">
        <v>1271</v>
      </c>
      <c r="G274" s="58" t="s">
        <v>1270</v>
      </c>
      <c r="H274" s="62" t="s">
        <v>1271</v>
      </c>
      <c r="I274" s="24" t="s">
        <v>1272</v>
      </c>
      <c r="J274" s="24" t="s">
        <v>1273</v>
      </c>
      <c r="K274" s="24" t="s">
        <v>1262</v>
      </c>
      <c r="L274" s="266"/>
    </row>
    <row r="275" spans="1:12" ht="29.25" customHeight="1">
      <c r="A275" s="39" t="s">
        <v>1387</v>
      </c>
      <c r="B275" s="37" t="s">
        <v>1388</v>
      </c>
      <c r="C275" s="25">
        <v>76562</v>
      </c>
      <c r="D275" s="16" t="s">
        <v>1276</v>
      </c>
      <c r="E275" s="25">
        <v>79378</v>
      </c>
      <c r="F275" s="16" t="s">
        <v>1276</v>
      </c>
      <c r="G275" s="127">
        <f>E275-C275</f>
        <v>2816</v>
      </c>
      <c r="H275" s="32" t="s">
        <v>1492</v>
      </c>
      <c r="I275" s="12">
        <f>G275*0.589</f>
        <v>1658.6239999999998</v>
      </c>
      <c r="J275" s="24">
        <f>H275*2.86</f>
        <v>102.96</v>
      </c>
      <c r="K275" s="44">
        <f>J275+I275</f>
        <v>1761.5839999999998</v>
      </c>
      <c r="L275" s="269" t="s">
        <v>1465</v>
      </c>
    </row>
    <row r="276" spans="1:12" ht="29.25" customHeight="1">
      <c r="A276" s="39" t="s">
        <v>1389</v>
      </c>
      <c r="B276" s="37" t="s">
        <v>1390</v>
      </c>
      <c r="C276" s="25">
        <v>21144</v>
      </c>
      <c r="D276" s="16" t="s">
        <v>1308</v>
      </c>
      <c r="E276" s="25">
        <v>23151</v>
      </c>
      <c r="F276" s="16" t="s">
        <v>1308</v>
      </c>
      <c r="G276" s="127">
        <f aca="true" t="shared" si="72" ref="G276:G284">E276-C276</f>
        <v>2007</v>
      </c>
      <c r="H276" s="32" t="s">
        <v>1497</v>
      </c>
      <c r="I276" s="12">
        <f aca="true" t="shared" si="73" ref="I276:I284">G276*0.589</f>
        <v>1182.123</v>
      </c>
      <c r="J276" s="24">
        <f aca="true" t="shared" si="74" ref="J276:J284">H276*2.86</f>
        <v>154.44</v>
      </c>
      <c r="K276" s="44">
        <f aca="true" t="shared" si="75" ref="K276:K284">J276+I276</f>
        <v>1336.563</v>
      </c>
      <c r="L276" s="269"/>
    </row>
    <row r="277" spans="1:12" ht="29.25" customHeight="1">
      <c r="A277" s="39" t="s">
        <v>370</v>
      </c>
      <c r="B277" s="37" t="s">
        <v>1391</v>
      </c>
      <c r="C277" s="25">
        <v>35881</v>
      </c>
      <c r="D277" s="16" t="s">
        <v>1276</v>
      </c>
      <c r="E277" s="25">
        <v>36173</v>
      </c>
      <c r="F277" s="16" t="s">
        <v>1276</v>
      </c>
      <c r="G277" s="127">
        <f t="shared" si="72"/>
        <v>292</v>
      </c>
      <c r="H277" s="32" t="s">
        <v>1492</v>
      </c>
      <c r="I277" s="12">
        <f t="shared" si="73"/>
        <v>171.988</v>
      </c>
      <c r="J277" s="24">
        <f t="shared" si="74"/>
        <v>102.96</v>
      </c>
      <c r="K277" s="44">
        <f t="shared" si="75"/>
        <v>274.948</v>
      </c>
      <c r="L277" s="269"/>
    </row>
    <row r="278" spans="1:12" ht="29.25" customHeight="1">
      <c r="A278" s="39" t="s">
        <v>371</v>
      </c>
      <c r="B278" s="37" t="s">
        <v>1392</v>
      </c>
      <c r="C278" s="25">
        <v>21045</v>
      </c>
      <c r="D278" s="16" t="s">
        <v>1276</v>
      </c>
      <c r="E278" s="25">
        <v>22162</v>
      </c>
      <c r="F278" s="16" t="s">
        <v>1276</v>
      </c>
      <c r="G278" s="127">
        <f t="shared" si="72"/>
        <v>1117</v>
      </c>
      <c r="H278" s="32" t="s">
        <v>1492</v>
      </c>
      <c r="I278" s="12">
        <f t="shared" si="73"/>
        <v>657.913</v>
      </c>
      <c r="J278" s="24">
        <f t="shared" si="74"/>
        <v>102.96</v>
      </c>
      <c r="K278" s="44">
        <f t="shared" si="75"/>
        <v>760.873</v>
      </c>
      <c r="L278" s="269"/>
    </row>
    <row r="279" spans="1:12" ht="29.25" customHeight="1">
      <c r="A279" s="39" t="s">
        <v>372</v>
      </c>
      <c r="B279" s="37" t="s">
        <v>1393</v>
      </c>
      <c r="C279" s="25">
        <v>25444</v>
      </c>
      <c r="D279" s="16" t="s">
        <v>1281</v>
      </c>
      <c r="E279" s="25">
        <v>26270</v>
      </c>
      <c r="F279" s="16" t="s">
        <v>1281</v>
      </c>
      <c r="G279" s="127">
        <f t="shared" si="72"/>
        <v>826</v>
      </c>
      <c r="H279" s="32" t="s">
        <v>1493</v>
      </c>
      <c r="I279" s="12">
        <f t="shared" si="73"/>
        <v>486.51399999999995</v>
      </c>
      <c r="J279" s="24">
        <f t="shared" si="74"/>
        <v>51.48</v>
      </c>
      <c r="K279" s="44">
        <f t="shared" si="75"/>
        <v>537.9939999999999</v>
      </c>
      <c r="L279" s="269"/>
    </row>
    <row r="280" spans="1:12" ht="29.25" customHeight="1">
      <c r="A280" s="39" t="s">
        <v>373</v>
      </c>
      <c r="B280" s="37" t="s">
        <v>1394</v>
      </c>
      <c r="C280" s="25">
        <v>21123</v>
      </c>
      <c r="D280" s="16" t="s">
        <v>1281</v>
      </c>
      <c r="E280" s="25">
        <v>21429</v>
      </c>
      <c r="F280" s="16" t="s">
        <v>1281</v>
      </c>
      <c r="G280" s="127">
        <f t="shared" si="72"/>
        <v>306</v>
      </c>
      <c r="H280" s="32" t="s">
        <v>1493</v>
      </c>
      <c r="I280" s="12">
        <f t="shared" si="73"/>
        <v>180.23399999999998</v>
      </c>
      <c r="J280" s="24">
        <f t="shared" si="74"/>
        <v>51.48</v>
      </c>
      <c r="K280" s="44">
        <f t="shared" si="75"/>
        <v>231.71399999999997</v>
      </c>
      <c r="L280" s="269"/>
    </row>
    <row r="281" spans="1:12" ht="29.25" customHeight="1">
      <c r="A281" s="39" t="s">
        <v>83</v>
      </c>
      <c r="B281" s="37" t="s">
        <v>1395</v>
      </c>
      <c r="C281" s="25">
        <v>5453</v>
      </c>
      <c r="D281" s="16" t="s">
        <v>1276</v>
      </c>
      <c r="E281" s="25">
        <v>7863</v>
      </c>
      <c r="F281" s="16" t="s">
        <v>1276</v>
      </c>
      <c r="G281" s="127">
        <f t="shared" si="72"/>
        <v>2410</v>
      </c>
      <c r="H281" s="32" t="s">
        <v>1492</v>
      </c>
      <c r="I281" s="12">
        <f t="shared" si="73"/>
        <v>1419.49</v>
      </c>
      <c r="J281" s="24">
        <f t="shared" si="74"/>
        <v>102.96</v>
      </c>
      <c r="K281" s="44">
        <f t="shared" si="75"/>
        <v>1522.45</v>
      </c>
      <c r="L281" s="269"/>
    </row>
    <row r="282" spans="1:12" ht="29.25" customHeight="1">
      <c r="A282" s="39" t="s">
        <v>84</v>
      </c>
      <c r="B282" s="37" t="s">
        <v>1396</v>
      </c>
      <c r="C282" s="25">
        <v>38477</v>
      </c>
      <c r="D282" s="16" t="s">
        <v>1276</v>
      </c>
      <c r="E282" s="25">
        <v>40468</v>
      </c>
      <c r="F282" s="16" t="s">
        <v>1276</v>
      </c>
      <c r="G282" s="127">
        <f t="shared" si="72"/>
        <v>1991</v>
      </c>
      <c r="H282" s="32" t="s">
        <v>1492</v>
      </c>
      <c r="I282" s="12">
        <f t="shared" si="73"/>
        <v>1172.6989999999998</v>
      </c>
      <c r="J282" s="24">
        <f t="shared" si="74"/>
        <v>102.96</v>
      </c>
      <c r="K282" s="44">
        <f t="shared" si="75"/>
        <v>1275.6589999999999</v>
      </c>
      <c r="L282" s="269"/>
    </row>
    <row r="283" spans="1:12" ht="29.25" customHeight="1">
      <c r="A283" s="39" t="s">
        <v>374</v>
      </c>
      <c r="B283" s="37" t="s">
        <v>1397</v>
      </c>
      <c r="C283" s="25">
        <v>30476</v>
      </c>
      <c r="D283" s="16" t="s">
        <v>1276</v>
      </c>
      <c r="E283" s="25">
        <v>32498</v>
      </c>
      <c r="F283" s="16" t="s">
        <v>1276</v>
      </c>
      <c r="G283" s="127">
        <f t="shared" si="72"/>
        <v>2022</v>
      </c>
      <c r="H283" s="32" t="s">
        <v>1492</v>
      </c>
      <c r="I283" s="12">
        <f t="shared" si="73"/>
        <v>1190.9579999999999</v>
      </c>
      <c r="J283" s="24">
        <f t="shared" si="74"/>
        <v>102.96</v>
      </c>
      <c r="K283" s="44">
        <f t="shared" si="75"/>
        <v>1293.918</v>
      </c>
      <c r="L283" s="269"/>
    </row>
    <row r="284" spans="1:12" ht="29.25" customHeight="1">
      <c r="A284" s="39" t="s">
        <v>375</v>
      </c>
      <c r="B284" s="37" t="s">
        <v>1398</v>
      </c>
      <c r="C284" s="25">
        <v>16276</v>
      </c>
      <c r="D284" s="16" t="s">
        <v>1276</v>
      </c>
      <c r="E284" s="25">
        <v>16623</v>
      </c>
      <c r="F284" s="16" t="s">
        <v>1276</v>
      </c>
      <c r="G284" s="127">
        <f t="shared" si="72"/>
        <v>347</v>
      </c>
      <c r="H284" s="32" t="s">
        <v>1492</v>
      </c>
      <c r="I284" s="12">
        <f t="shared" si="73"/>
        <v>204.38299999999998</v>
      </c>
      <c r="J284" s="24">
        <f t="shared" si="74"/>
        <v>102.96</v>
      </c>
      <c r="K284" s="44">
        <f t="shared" si="75"/>
        <v>307.34299999999996</v>
      </c>
      <c r="L284" s="269"/>
    </row>
    <row r="285" spans="1:12" s="109" customFormat="1" ht="29.25" customHeight="1">
      <c r="A285" s="232" t="s">
        <v>1262</v>
      </c>
      <c r="B285" s="232"/>
      <c r="C285" s="41"/>
      <c r="D285" s="38"/>
      <c r="E285" s="41"/>
      <c r="F285" s="39"/>
      <c r="G285" s="61"/>
      <c r="H285" s="65"/>
      <c r="I285" s="97"/>
      <c r="J285" s="101"/>
      <c r="K285" s="101"/>
      <c r="L285" s="269"/>
    </row>
    <row r="286" spans="1:12" ht="25.5">
      <c r="A286" s="271" t="s">
        <v>85</v>
      </c>
      <c r="B286" s="272"/>
      <c r="C286" s="272"/>
      <c r="D286" s="272"/>
      <c r="E286" s="272"/>
      <c r="F286" s="272"/>
      <c r="G286" s="272"/>
      <c r="H286" s="272"/>
      <c r="I286" s="272"/>
      <c r="J286" s="272"/>
      <c r="K286" s="272"/>
      <c r="L286" s="273"/>
    </row>
    <row r="287" spans="1:12" ht="24" customHeight="1">
      <c r="A287" s="273" t="s">
        <v>1263</v>
      </c>
      <c r="B287" s="273"/>
      <c r="C287" s="233" t="s">
        <v>1462</v>
      </c>
      <c r="D287" s="234"/>
      <c r="E287" s="234"/>
      <c r="F287" s="234"/>
      <c r="G287" s="234"/>
      <c r="H287" s="234"/>
      <c r="J287" s="274" t="s">
        <v>1399</v>
      </c>
      <c r="K287" s="274"/>
      <c r="L287" s="274"/>
    </row>
    <row r="288" spans="1:12" ht="29.25" customHeight="1">
      <c r="A288" s="270" t="s">
        <v>1264</v>
      </c>
      <c r="B288" s="266" t="s">
        <v>1265</v>
      </c>
      <c r="C288" s="270" t="s">
        <v>1266</v>
      </c>
      <c r="D288" s="270"/>
      <c r="E288" s="270" t="s">
        <v>232</v>
      </c>
      <c r="F288" s="270"/>
      <c r="G288" s="267" t="s">
        <v>1267</v>
      </c>
      <c r="H288" s="267"/>
      <c r="I288" s="267" t="s">
        <v>1268</v>
      </c>
      <c r="J288" s="267"/>
      <c r="K288" s="267"/>
      <c r="L288" s="266" t="s">
        <v>1269</v>
      </c>
    </row>
    <row r="289" spans="1:12" ht="29.25" customHeight="1">
      <c r="A289" s="270"/>
      <c r="B289" s="266"/>
      <c r="C289" s="25" t="s">
        <v>1270</v>
      </c>
      <c r="D289" s="38" t="s">
        <v>1271</v>
      </c>
      <c r="E289" s="25" t="s">
        <v>1270</v>
      </c>
      <c r="F289" s="32" t="s">
        <v>1271</v>
      </c>
      <c r="G289" s="58" t="s">
        <v>1270</v>
      </c>
      <c r="H289" s="62" t="s">
        <v>1271</v>
      </c>
      <c r="I289" s="24" t="s">
        <v>1272</v>
      </c>
      <c r="J289" s="24" t="s">
        <v>1273</v>
      </c>
      <c r="K289" s="24" t="s">
        <v>1262</v>
      </c>
      <c r="L289" s="266"/>
    </row>
    <row r="290" spans="1:12" ht="29.25" customHeight="1">
      <c r="A290" s="39" t="s">
        <v>1400</v>
      </c>
      <c r="B290" s="37" t="s">
        <v>1401</v>
      </c>
      <c r="C290" s="25">
        <v>30815</v>
      </c>
      <c r="D290" s="32" t="s">
        <v>1276</v>
      </c>
      <c r="E290" s="25">
        <v>31783</v>
      </c>
      <c r="F290" s="32" t="s">
        <v>1276</v>
      </c>
      <c r="G290" s="127">
        <f>E290-C290</f>
        <v>968</v>
      </c>
      <c r="H290" s="111" t="s">
        <v>1492</v>
      </c>
      <c r="I290" s="12">
        <f>G290*0.589</f>
        <v>570.1519999999999</v>
      </c>
      <c r="J290" s="24">
        <f>H290*2.86</f>
        <v>102.96</v>
      </c>
      <c r="K290" s="44">
        <f>J290+I290</f>
        <v>673.112</v>
      </c>
      <c r="L290" s="269" t="s">
        <v>1465</v>
      </c>
    </row>
    <row r="291" spans="1:12" ht="29.25" customHeight="1">
      <c r="A291" s="39" t="s">
        <v>1402</v>
      </c>
      <c r="B291" s="37" t="s">
        <v>1403</v>
      </c>
      <c r="C291" s="25">
        <v>40145</v>
      </c>
      <c r="D291" s="32" t="s">
        <v>1276</v>
      </c>
      <c r="E291" s="25">
        <v>41973</v>
      </c>
      <c r="F291" s="32" t="s">
        <v>1276</v>
      </c>
      <c r="G291" s="127">
        <f aca="true" t="shared" si="76" ref="G291:G299">E291-C291</f>
        <v>1828</v>
      </c>
      <c r="H291" s="111" t="s">
        <v>1492</v>
      </c>
      <c r="I291" s="12">
        <f aca="true" t="shared" si="77" ref="I291:I299">G291*0.589</f>
        <v>1076.692</v>
      </c>
      <c r="J291" s="24">
        <f aca="true" t="shared" si="78" ref="J291:J299">H291*2.86</f>
        <v>102.96</v>
      </c>
      <c r="K291" s="44">
        <f aca="true" t="shared" si="79" ref="K291:K299">J291+I291</f>
        <v>1179.652</v>
      </c>
      <c r="L291" s="269"/>
    </row>
    <row r="292" spans="1:12" ht="29.25" customHeight="1">
      <c r="A292" s="39" t="s">
        <v>376</v>
      </c>
      <c r="B292" s="37" t="s">
        <v>1404</v>
      </c>
      <c r="C292" s="25">
        <v>35097</v>
      </c>
      <c r="D292" s="32" t="s">
        <v>1276</v>
      </c>
      <c r="E292" s="25">
        <v>36214</v>
      </c>
      <c r="F292" s="32" t="s">
        <v>1276</v>
      </c>
      <c r="G292" s="127">
        <f t="shared" si="76"/>
        <v>1117</v>
      </c>
      <c r="H292" s="111" t="s">
        <v>1492</v>
      </c>
      <c r="I292" s="12">
        <f t="shared" si="77"/>
        <v>657.913</v>
      </c>
      <c r="J292" s="24">
        <f t="shared" si="78"/>
        <v>102.96</v>
      </c>
      <c r="K292" s="44">
        <f t="shared" si="79"/>
        <v>760.873</v>
      </c>
      <c r="L292" s="269"/>
    </row>
    <row r="293" spans="1:12" ht="29.25" customHeight="1">
      <c r="A293" s="39" t="s">
        <v>377</v>
      </c>
      <c r="B293" s="37" t="s">
        <v>1405</v>
      </c>
      <c r="C293" s="25">
        <v>41103</v>
      </c>
      <c r="D293" s="32" t="s">
        <v>1306</v>
      </c>
      <c r="E293" s="25">
        <v>41548</v>
      </c>
      <c r="F293" s="32" t="s">
        <v>1306</v>
      </c>
      <c r="G293" s="127">
        <f t="shared" si="76"/>
        <v>445</v>
      </c>
      <c r="H293" s="111" t="s">
        <v>1494</v>
      </c>
      <c r="I293" s="12">
        <f t="shared" si="77"/>
        <v>262.10499999999996</v>
      </c>
      <c r="J293" s="24">
        <f t="shared" si="78"/>
        <v>0</v>
      </c>
      <c r="K293" s="44">
        <f t="shared" si="79"/>
        <v>262.10499999999996</v>
      </c>
      <c r="L293" s="269"/>
    </row>
    <row r="294" spans="1:12" ht="29.25" customHeight="1">
      <c r="A294" s="39" t="s">
        <v>378</v>
      </c>
      <c r="B294" s="37" t="s">
        <v>1406</v>
      </c>
      <c r="C294" s="25">
        <v>19398</v>
      </c>
      <c r="D294" s="32" t="s">
        <v>1306</v>
      </c>
      <c r="E294" s="25">
        <v>19451</v>
      </c>
      <c r="F294" s="32" t="s">
        <v>1306</v>
      </c>
      <c r="G294" s="127">
        <f t="shared" si="76"/>
        <v>53</v>
      </c>
      <c r="H294" s="111" t="s">
        <v>1494</v>
      </c>
      <c r="I294" s="12">
        <f t="shared" si="77"/>
        <v>31.217</v>
      </c>
      <c r="J294" s="24">
        <f t="shared" si="78"/>
        <v>0</v>
      </c>
      <c r="K294" s="44">
        <f t="shared" si="79"/>
        <v>31.217</v>
      </c>
      <c r="L294" s="269"/>
    </row>
    <row r="295" spans="1:12" ht="29.25" customHeight="1">
      <c r="A295" s="39" t="s">
        <v>379</v>
      </c>
      <c r="B295" s="37" t="s">
        <v>1407</v>
      </c>
      <c r="C295" s="25">
        <v>58242</v>
      </c>
      <c r="D295" s="32" t="s">
        <v>1276</v>
      </c>
      <c r="E295" s="25">
        <v>60070</v>
      </c>
      <c r="F295" s="32" t="s">
        <v>1276</v>
      </c>
      <c r="G295" s="127">
        <f t="shared" si="76"/>
        <v>1828</v>
      </c>
      <c r="H295" s="111" t="s">
        <v>1492</v>
      </c>
      <c r="I295" s="12">
        <f t="shared" si="77"/>
        <v>1076.692</v>
      </c>
      <c r="J295" s="24">
        <f t="shared" si="78"/>
        <v>102.96</v>
      </c>
      <c r="K295" s="44">
        <f t="shared" si="79"/>
        <v>1179.652</v>
      </c>
      <c r="L295" s="269"/>
    </row>
    <row r="296" spans="1:12" ht="29.25" customHeight="1">
      <c r="A296" s="39" t="s">
        <v>380</v>
      </c>
      <c r="B296" s="37" t="s">
        <v>1408</v>
      </c>
      <c r="C296" s="25">
        <v>45268</v>
      </c>
      <c r="D296" s="32" t="s">
        <v>1276</v>
      </c>
      <c r="E296" s="25">
        <v>49156</v>
      </c>
      <c r="F296" s="32" t="s">
        <v>1276</v>
      </c>
      <c r="G296" s="127">
        <f t="shared" si="76"/>
        <v>3888</v>
      </c>
      <c r="H296" s="77" t="s">
        <v>1498</v>
      </c>
      <c r="I296" s="12">
        <f t="shared" si="77"/>
        <v>2290.0319999999997</v>
      </c>
      <c r="J296" s="24">
        <f t="shared" si="78"/>
        <v>102.96</v>
      </c>
      <c r="K296" s="44">
        <f t="shared" si="79"/>
        <v>2392.9919999999997</v>
      </c>
      <c r="L296" s="269"/>
    </row>
    <row r="297" spans="1:12" ht="29.25" customHeight="1">
      <c r="A297" s="39" t="s">
        <v>381</v>
      </c>
      <c r="B297" s="37" t="s">
        <v>1409</v>
      </c>
      <c r="C297" s="25">
        <v>27143</v>
      </c>
      <c r="D297" s="32" t="s">
        <v>1324</v>
      </c>
      <c r="E297" s="25">
        <v>27645</v>
      </c>
      <c r="F297" s="32" t="s">
        <v>1324</v>
      </c>
      <c r="G297" s="127">
        <f t="shared" si="76"/>
        <v>502</v>
      </c>
      <c r="H297" s="111" t="s">
        <v>1494</v>
      </c>
      <c r="I297" s="12">
        <f t="shared" si="77"/>
        <v>295.678</v>
      </c>
      <c r="J297" s="24">
        <f t="shared" si="78"/>
        <v>0</v>
      </c>
      <c r="K297" s="44">
        <f t="shared" si="79"/>
        <v>295.678</v>
      </c>
      <c r="L297" s="269"/>
    </row>
    <row r="298" spans="1:12" ht="29.25" customHeight="1">
      <c r="A298" s="39" t="s">
        <v>382</v>
      </c>
      <c r="B298" s="37" t="s">
        <v>1410</v>
      </c>
      <c r="C298" s="25">
        <v>16636</v>
      </c>
      <c r="D298" s="32" t="s">
        <v>1276</v>
      </c>
      <c r="E298" s="25">
        <v>17529</v>
      </c>
      <c r="F298" s="32" t="s">
        <v>1276</v>
      </c>
      <c r="G298" s="127">
        <f t="shared" si="76"/>
        <v>893</v>
      </c>
      <c r="H298" s="111" t="s">
        <v>1492</v>
      </c>
      <c r="I298" s="12">
        <f t="shared" si="77"/>
        <v>525.977</v>
      </c>
      <c r="J298" s="24">
        <f t="shared" si="78"/>
        <v>102.96</v>
      </c>
      <c r="K298" s="44">
        <f t="shared" si="79"/>
        <v>628.937</v>
      </c>
      <c r="L298" s="269"/>
    </row>
    <row r="299" spans="1:12" ht="29.25" customHeight="1">
      <c r="A299" s="39" t="s">
        <v>383</v>
      </c>
      <c r="B299" s="37" t="s">
        <v>1411</v>
      </c>
      <c r="C299" s="25">
        <v>46051</v>
      </c>
      <c r="D299" s="32" t="s">
        <v>1276</v>
      </c>
      <c r="E299" s="25">
        <v>47824</v>
      </c>
      <c r="F299" s="32" t="s">
        <v>1276</v>
      </c>
      <c r="G299" s="127">
        <f t="shared" si="76"/>
        <v>1773</v>
      </c>
      <c r="H299" s="113">
        <v>36</v>
      </c>
      <c r="I299" s="12">
        <f t="shared" si="77"/>
        <v>1044.297</v>
      </c>
      <c r="J299" s="24">
        <f t="shared" si="78"/>
        <v>102.96</v>
      </c>
      <c r="K299" s="44">
        <f t="shared" si="79"/>
        <v>1147.257</v>
      </c>
      <c r="L299" s="269"/>
    </row>
    <row r="300" spans="1:12" ht="29.25" customHeight="1">
      <c r="A300" s="232" t="s">
        <v>1262</v>
      </c>
      <c r="B300" s="232"/>
      <c r="C300" s="41"/>
      <c r="D300" s="38"/>
      <c r="E300" s="41"/>
      <c r="F300" s="39"/>
      <c r="G300" s="59"/>
      <c r="H300" s="65"/>
      <c r="I300" s="42"/>
      <c r="J300" s="42"/>
      <c r="K300" s="44"/>
      <c r="L300" s="269"/>
    </row>
    <row r="301" spans="1:12" ht="25.5">
      <c r="A301" s="271" t="s">
        <v>85</v>
      </c>
      <c r="B301" s="272"/>
      <c r="C301" s="272"/>
      <c r="D301" s="272"/>
      <c r="E301" s="272"/>
      <c r="F301" s="272"/>
      <c r="G301" s="272"/>
      <c r="H301" s="272"/>
      <c r="I301" s="272"/>
      <c r="J301" s="272"/>
      <c r="K301" s="272"/>
      <c r="L301" s="273"/>
    </row>
    <row r="302" spans="1:12" ht="24" customHeight="1">
      <c r="A302" s="273" t="s">
        <v>1263</v>
      </c>
      <c r="B302" s="273"/>
      <c r="C302" s="233" t="s">
        <v>1462</v>
      </c>
      <c r="D302" s="234"/>
      <c r="E302" s="234"/>
      <c r="F302" s="234"/>
      <c r="G302" s="234"/>
      <c r="H302" s="234"/>
      <c r="J302" s="274"/>
      <c r="K302" s="274"/>
      <c r="L302" s="274"/>
    </row>
    <row r="303" spans="1:12" ht="29.25" customHeight="1">
      <c r="A303" s="270" t="s">
        <v>1264</v>
      </c>
      <c r="B303" s="266" t="s">
        <v>1265</v>
      </c>
      <c r="C303" s="270" t="s">
        <v>1266</v>
      </c>
      <c r="D303" s="270"/>
      <c r="E303" s="270" t="s">
        <v>232</v>
      </c>
      <c r="F303" s="270"/>
      <c r="G303" s="267" t="s">
        <v>1267</v>
      </c>
      <c r="H303" s="267"/>
      <c r="I303" s="267" t="s">
        <v>1268</v>
      </c>
      <c r="J303" s="267"/>
      <c r="K303" s="267"/>
      <c r="L303" s="266" t="s">
        <v>1269</v>
      </c>
    </row>
    <row r="304" spans="1:12" ht="29.25" customHeight="1">
      <c r="A304" s="270"/>
      <c r="B304" s="266"/>
      <c r="C304" s="25" t="s">
        <v>1270</v>
      </c>
      <c r="D304" s="38" t="s">
        <v>1271</v>
      </c>
      <c r="E304" s="25" t="s">
        <v>1270</v>
      </c>
      <c r="F304" s="32" t="s">
        <v>1271</v>
      </c>
      <c r="G304" s="58" t="s">
        <v>1270</v>
      </c>
      <c r="H304" s="62" t="s">
        <v>1271</v>
      </c>
      <c r="I304" s="24" t="s">
        <v>1272</v>
      </c>
      <c r="J304" s="24" t="s">
        <v>1273</v>
      </c>
      <c r="K304" s="24" t="s">
        <v>1262</v>
      </c>
      <c r="L304" s="266"/>
    </row>
    <row r="305" spans="1:12" ht="29.25" customHeight="1">
      <c r="A305" s="39" t="s">
        <v>1412</v>
      </c>
      <c r="B305" s="37" t="s">
        <v>1413</v>
      </c>
      <c r="C305" s="25">
        <v>23730</v>
      </c>
      <c r="D305" s="32" t="s">
        <v>1276</v>
      </c>
      <c r="E305" s="25">
        <v>24739</v>
      </c>
      <c r="F305" s="32" t="s">
        <v>1276</v>
      </c>
      <c r="G305" s="127">
        <f>E305-C305</f>
        <v>1009</v>
      </c>
      <c r="H305" s="111" t="s">
        <v>1499</v>
      </c>
      <c r="I305" s="12">
        <f>G305*0.589</f>
        <v>594.3009999999999</v>
      </c>
      <c r="J305" s="24">
        <f>H305*2.86</f>
        <v>102.96</v>
      </c>
      <c r="K305" s="44">
        <f>J305+I305</f>
        <v>697.261</v>
      </c>
      <c r="L305" s="269" t="s">
        <v>1465</v>
      </c>
    </row>
    <row r="306" spans="1:12" ht="29.25" customHeight="1">
      <c r="A306" s="39" t="s">
        <v>1414</v>
      </c>
      <c r="B306" s="37" t="s">
        <v>1415</v>
      </c>
      <c r="C306" s="25">
        <v>19212</v>
      </c>
      <c r="D306" s="32" t="s">
        <v>1276</v>
      </c>
      <c r="E306" s="25">
        <v>22085</v>
      </c>
      <c r="F306" s="32" t="s">
        <v>1276</v>
      </c>
      <c r="G306" s="127">
        <f aca="true" t="shared" si="80" ref="G306:G313">E306-C306</f>
        <v>2873</v>
      </c>
      <c r="H306" s="111" t="s">
        <v>1499</v>
      </c>
      <c r="I306" s="12">
        <f aca="true" t="shared" si="81" ref="I306:I314">G306*0.589</f>
        <v>1692.197</v>
      </c>
      <c r="J306" s="24">
        <f aca="true" t="shared" si="82" ref="J306:J314">H306*2.86</f>
        <v>102.96</v>
      </c>
      <c r="K306" s="44">
        <f aca="true" t="shared" si="83" ref="K306:K314">J306+I306</f>
        <v>1795.157</v>
      </c>
      <c r="L306" s="269"/>
    </row>
    <row r="307" spans="1:12" ht="29.25" customHeight="1">
      <c r="A307" s="39" t="s">
        <v>384</v>
      </c>
      <c r="B307" s="37" t="s">
        <v>1329</v>
      </c>
      <c r="C307" s="25">
        <v>10149</v>
      </c>
      <c r="D307" s="16" t="s">
        <v>1308</v>
      </c>
      <c r="E307" s="25">
        <v>11484</v>
      </c>
      <c r="F307" s="16" t="s">
        <v>1308</v>
      </c>
      <c r="G307" s="127">
        <f t="shared" si="80"/>
        <v>1335</v>
      </c>
      <c r="H307" s="111" t="s">
        <v>1500</v>
      </c>
      <c r="I307" s="12">
        <f t="shared" si="81"/>
        <v>786.3149999999999</v>
      </c>
      <c r="J307" s="24">
        <f t="shared" si="82"/>
        <v>154.44</v>
      </c>
      <c r="K307" s="44">
        <f t="shared" si="83"/>
        <v>940.7549999999999</v>
      </c>
      <c r="L307" s="269"/>
    </row>
    <row r="308" spans="1:12" ht="29.25" customHeight="1">
      <c r="A308" s="39" t="s">
        <v>385</v>
      </c>
      <c r="B308" s="37" t="s">
        <v>1416</v>
      </c>
      <c r="C308" s="25">
        <v>25310</v>
      </c>
      <c r="D308" s="32" t="s">
        <v>1276</v>
      </c>
      <c r="E308" s="25">
        <v>26515</v>
      </c>
      <c r="F308" s="32" t="s">
        <v>1276</v>
      </c>
      <c r="G308" s="127">
        <f t="shared" si="80"/>
        <v>1205</v>
      </c>
      <c r="H308" s="111" t="s">
        <v>1499</v>
      </c>
      <c r="I308" s="12">
        <f t="shared" si="81"/>
        <v>709.745</v>
      </c>
      <c r="J308" s="24">
        <f t="shared" si="82"/>
        <v>102.96</v>
      </c>
      <c r="K308" s="44">
        <f t="shared" si="83"/>
        <v>812.705</v>
      </c>
      <c r="L308" s="269"/>
    </row>
    <row r="309" spans="1:12" ht="29.25" customHeight="1">
      <c r="A309" s="39" t="s">
        <v>386</v>
      </c>
      <c r="B309" s="37" t="s">
        <v>1417</v>
      </c>
      <c r="C309" s="25">
        <v>8057</v>
      </c>
      <c r="D309" s="16" t="s">
        <v>1281</v>
      </c>
      <c r="E309" s="16">
        <v>8173</v>
      </c>
      <c r="F309" s="16" t="s">
        <v>62</v>
      </c>
      <c r="G309" s="127">
        <f t="shared" si="80"/>
        <v>116</v>
      </c>
      <c r="H309" s="111" t="s">
        <v>1501</v>
      </c>
      <c r="I309" s="12">
        <f t="shared" si="81"/>
        <v>68.324</v>
      </c>
      <c r="J309" s="24">
        <f t="shared" si="82"/>
        <v>0</v>
      </c>
      <c r="K309" s="44">
        <f t="shared" si="83"/>
        <v>68.324</v>
      </c>
      <c r="L309" s="269"/>
    </row>
    <row r="310" spans="1:12" ht="29.25" customHeight="1">
      <c r="A310" s="39" t="s">
        <v>387</v>
      </c>
      <c r="B310" s="37" t="s">
        <v>1418</v>
      </c>
      <c r="C310" s="25">
        <v>4059</v>
      </c>
      <c r="D310" s="32" t="s">
        <v>1308</v>
      </c>
      <c r="E310" s="25">
        <v>7078</v>
      </c>
      <c r="F310" s="32" t="s">
        <v>86</v>
      </c>
      <c r="G310" s="127">
        <f t="shared" si="80"/>
        <v>3019</v>
      </c>
      <c r="H310" s="111" t="s">
        <v>1499</v>
      </c>
      <c r="I310" s="12">
        <f t="shared" si="81"/>
        <v>1778.1909999999998</v>
      </c>
      <c r="J310" s="24">
        <f t="shared" si="82"/>
        <v>102.96</v>
      </c>
      <c r="K310" s="44">
        <f t="shared" si="83"/>
        <v>1881.1509999999998</v>
      </c>
      <c r="L310" s="269"/>
    </row>
    <row r="311" spans="1:12" ht="29.25" customHeight="1">
      <c r="A311" s="39" t="s">
        <v>388</v>
      </c>
      <c r="B311" s="37" t="s">
        <v>1419</v>
      </c>
      <c r="C311" s="25">
        <v>20435</v>
      </c>
      <c r="D311" s="32" t="s">
        <v>1276</v>
      </c>
      <c r="E311" s="25">
        <v>21457</v>
      </c>
      <c r="F311" s="32" t="s">
        <v>1276</v>
      </c>
      <c r="G311" s="127">
        <f t="shared" si="80"/>
        <v>1022</v>
      </c>
      <c r="H311" s="111" t="s">
        <v>1499</v>
      </c>
      <c r="I311" s="12">
        <f t="shared" si="81"/>
        <v>601.958</v>
      </c>
      <c r="J311" s="24">
        <f t="shared" si="82"/>
        <v>102.96</v>
      </c>
      <c r="K311" s="44">
        <f t="shared" si="83"/>
        <v>704.918</v>
      </c>
      <c r="L311" s="269"/>
    </row>
    <row r="312" spans="1:12" ht="29.25" customHeight="1">
      <c r="A312" s="39" t="s">
        <v>389</v>
      </c>
      <c r="B312" s="37" t="s">
        <v>1420</v>
      </c>
      <c r="C312" s="25">
        <v>16262</v>
      </c>
      <c r="D312" s="32" t="s">
        <v>1276</v>
      </c>
      <c r="E312" s="25">
        <v>16959</v>
      </c>
      <c r="F312" s="32" t="s">
        <v>1276</v>
      </c>
      <c r="G312" s="127">
        <f t="shared" si="80"/>
        <v>697</v>
      </c>
      <c r="H312" s="111" t="s">
        <v>1499</v>
      </c>
      <c r="I312" s="12">
        <f t="shared" si="81"/>
        <v>410.53299999999996</v>
      </c>
      <c r="J312" s="24">
        <f t="shared" si="82"/>
        <v>102.96</v>
      </c>
      <c r="K312" s="44">
        <f t="shared" si="83"/>
        <v>513.4929999999999</v>
      </c>
      <c r="L312" s="269"/>
    </row>
    <row r="313" spans="1:12" ht="29.25" customHeight="1">
      <c r="A313" s="39" t="s">
        <v>390</v>
      </c>
      <c r="B313" s="37" t="s">
        <v>1421</v>
      </c>
      <c r="C313" s="25">
        <v>24461</v>
      </c>
      <c r="D313" s="32" t="s">
        <v>1281</v>
      </c>
      <c r="E313" s="25">
        <v>25363</v>
      </c>
      <c r="F313" s="32" t="s">
        <v>1281</v>
      </c>
      <c r="G313" s="127">
        <f t="shared" si="80"/>
        <v>902</v>
      </c>
      <c r="H313" s="111" t="s">
        <v>1502</v>
      </c>
      <c r="I313" s="12">
        <f t="shared" si="81"/>
        <v>531.278</v>
      </c>
      <c r="J313" s="24">
        <f t="shared" si="82"/>
        <v>51.48</v>
      </c>
      <c r="K313" s="44">
        <f t="shared" si="83"/>
        <v>582.758</v>
      </c>
      <c r="L313" s="269"/>
    </row>
    <row r="314" spans="1:12" ht="29.25" customHeight="1">
      <c r="A314" s="39" t="s">
        <v>391</v>
      </c>
      <c r="B314" s="37" t="s">
        <v>1422</v>
      </c>
      <c r="C314" s="25">
        <v>38566</v>
      </c>
      <c r="D314" s="32" t="s">
        <v>1308</v>
      </c>
      <c r="E314" s="25">
        <v>38566</v>
      </c>
      <c r="F314" s="32" t="s">
        <v>1308</v>
      </c>
      <c r="G314" s="217" t="s">
        <v>1598</v>
      </c>
      <c r="H314" s="111" t="s">
        <v>1500</v>
      </c>
      <c r="I314" s="12" t="e">
        <f t="shared" si="81"/>
        <v>#VALUE!</v>
      </c>
      <c r="J314" s="24">
        <f t="shared" si="82"/>
        <v>154.44</v>
      </c>
      <c r="K314" s="44" t="e">
        <f t="shared" si="83"/>
        <v>#VALUE!</v>
      </c>
      <c r="L314" s="269"/>
    </row>
    <row r="315" spans="1:12" ht="29.25" customHeight="1">
      <c r="A315" s="232" t="s">
        <v>1262</v>
      </c>
      <c r="B315" s="232"/>
      <c r="C315" s="41"/>
      <c r="D315" s="38"/>
      <c r="E315" s="41"/>
      <c r="F315" s="39"/>
      <c r="G315" s="59"/>
      <c r="H315" s="65"/>
      <c r="I315" s="42"/>
      <c r="J315" s="44"/>
      <c r="K315" s="44"/>
      <c r="L315" s="269"/>
    </row>
    <row r="316" spans="1:12" ht="25.5">
      <c r="A316" s="271" t="s">
        <v>85</v>
      </c>
      <c r="B316" s="272"/>
      <c r="C316" s="272"/>
      <c r="D316" s="272"/>
      <c r="E316" s="272"/>
      <c r="F316" s="272"/>
      <c r="G316" s="272"/>
      <c r="H316" s="272"/>
      <c r="I316" s="272"/>
      <c r="J316" s="272"/>
      <c r="K316" s="272"/>
      <c r="L316" s="273"/>
    </row>
    <row r="317" spans="1:12" ht="24" customHeight="1">
      <c r="A317" s="273" t="s">
        <v>1263</v>
      </c>
      <c r="B317" s="273"/>
      <c r="C317" s="233" t="s">
        <v>1462</v>
      </c>
      <c r="D317" s="234"/>
      <c r="E317" s="234"/>
      <c r="F317" s="234"/>
      <c r="G317" s="234"/>
      <c r="H317" s="234"/>
      <c r="J317" s="274"/>
      <c r="K317" s="274"/>
      <c r="L317" s="274"/>
    </row>
    <row r="318" spans="1:12" ht="29.25" customHeight="1">
      <c r="A318" s="270" t="s">
        <v>1264</v>
      </c>
      <c r="B318" s="266" t="s">
        <v>1265</v>
      </c>
      <c r="C318" s="270" t="s">
        <v>1266</v>
      </c>
      <c r="D318" s="270"/>
      <c r="E318" s="270" t="s">
        <v>232</v>
      </c>
      <c r="F318" s="270"/>
      <c r="G318" s="267" t="s">
        <v>1267</v>
      </c>
      <c r="H318" s="267"/>
      <c r="I318" s="267" t="s">
        <v>1268</v>
      </c>
      <c r="J318" s="267"/>
      <c r="K318" s="267"/>
      <c r="L318" s="266" t="s">
        <v>1269</v>
      </c>
    </row>
    <row r="319" spans="1:12" ht="29.25" customHeight="1">
      <c r="A319" s="270"/>
      <c r="B319" s="266"/>
      <c r="C319" s="25" t="s">
        <v>1270</v>
      </c>
      <c r="D319" s="41" t="s">
        <v>1271</v>
      </c>
      <c r="E319" s="25" t="s">
        <v>1270</v>
      </c>
      <c r="F319" s="32" t="s">
        <v>1271</v>
      </c>
      <c r="G319" s="62" t="s">
        <v>1270</v>
      </c>
      <c r="H319" s="62" t="s">
        <v>1271</v>
      </c>
      <c r="I319" s="24" t="s">
        <v>1272</v>
      </c>
      <c r="J319" s="24" t="s">
        <v>1273</v>
      </c>
      <c r="K319" s="24" t="s">
        <v>1262</v>
      </c>
      <c r="L319" s="266"/>
    </row>
    <row r="320" spans="1:12" ht="26.25" customHeight="1">
      <c r="A320" s="39" t="s">
        <v>1423</v>
      </c>
      <c r="B320" s="37" t="s">
        <v>1424</v>
      </c>
      <c r="C320" s="25">
        <v>24302</v>
      </c>
      <c r="D320" s="32" t="s">
        <v>1279</v>
      </c>
      <c r="E320" s="25">
        <v>24748</v>
      </c>
      <c r="F320" s="32" t="s">
        <v>1279</v>
      </c>
      <c r="G320" s="127">
        <f>E320-C320</f>
        <v>446</v>
      </c>
      <c r="H320" s="111" t="s">
        <v>1494</v>
      </c>
      <c r="I320" s="12">
        <f>G320*0.589</f>
        <v>262.69399999999996</v>
      </c>
      <c r="J320" s="24">
        <f>H320*2.86</f>
        <v>0</v>
      </c>
      <c r="K320" s="44">
        <f>J320+I320</f>
        <v>262.69399999999996</v>
      </c>
      <c r="L320" s="218" t="s">
        <v>1466</v>
      </c>
    </row>
    <row r="321" spans="1:12" ht="26.25" customHeight="1">
      <c r="A321" s="39" t="s">
        <v>1425</v>
      </c>
      <c r="B321" s="37" t="s">
        <v>1426</v>
      </c>
      <c r="C321" s="25">
        <v>8143</v>
      </c>
      <c r="D321" s="32" t="s">
        <v>1276</v>
      </c>
      <c r="E321" s="25">
        <v>8144</v>
      </c>
      <c r="F321" s="32" t="s">
        <v>1279</v>
      </c>
      <c r="G321" s="127">
        <f aca="true" t="shared" si="84" ref="G321:G329">E321-C321</f>
        <v>1</v>
      </c>
      <c r="H321" s="111" t="s">
        <v>1494</v>
      </c>
      <c r="I321" s="12">
        <f aca="true" t="shared" si="85" ref="I321:I329">G321*0.589</f>
        <v>0.589</v>
      </c>
      <c r="J321" s="24">
        <f aca="true" t="shared" si="86" ref="J321:J329">H321*2.86</f>
        <v>0</v>
      </c>
      <c r="K321" s="44">
        <f aca="true" t="shared" si="87" ref="K321:K329">J321+I321</f>
        <v>0.589</v>
      </c>
      <c r="L321" s="245"/>
    </row>
    <row r="322" spans="1:12" ht="26.25" customHeight="1">
      <c r="A322" s="39" t="s">
        <v>392</v>
      </c>
      <c r="B322" s="37" t="s">
        <v>1427</v>
      </c>
      <c r="C322" s="25">
        <v>14084</v>
      </c>
      <c r="D322" s="32" t="s">
        <v>1276</v>
      </c>
      <c r="E322" s="25">
        <v>14883</v>
      </c>
      <c r="F322" s="32" t="s">
        <v>1276</v>
      </c>
      <c r="G322" s="127">
        <f t="shared" si="84"/>
        <v>799</v>
      </c>
      <c r="H322" s="111" t="s">
        <v>1503</v>
      </c>
      <c r="I322" s="12">
        <f t="shared" si="85"/>
        <v>470.611</v>
      </c>
      <c r="J322" s="24">
        <f t="shared" si="86"/>
        <v>102.96</v>
      </c>
      <c r="K322" s="44">
        <f t="shared" si="87"/>
        <v>573.571</v>
      </c>
      <c r="L322" s="245"/>
    </row>
    <row r="323" spans="1:12" ht="26.25" customHeight="1">
      <c r="A323" s="39" t="s">
        <v>393</v>
      </c>
      <c r="B323" s="37" t="s">
        <v>1428</v>
      </c>
      <c r="C323" s="25">
        <v>34317</v>
      </c>
      <c r="D323" s="32" t="s">
        <v>1276</v>
      </c>
      <c r="E323" s="25">
        <v>35427</v>
      </c>
      <c r="F323" s="32" t="s">
        <v>1276</v>
      </c>
      <c r="G323" s="127">
        <f t="shared" si="84"/>
        <v>1110</v>
      </c>
      <c r="H323" s="111" t="s">
        <v>1492</v>
      </c>
      <c r="I323" s="12">
        <f t="shared" si="85"/>
        <v>653.79</v>
      </c>
      <c r="J323" s="24">
        <f t="shared" si="86"/>
        <v>102.96</v>
      </c>
      <c r="K323" s="44">
        <f t="shared" si="87"/>
        <v>756.75</v>
      </c>
      <c r="L323" s="245"/>
    </row>
    <row r="324" spans="1:12" ht="26.25" customHeight="1">
      <c r="A324" s="39" t="s">
        <v>394</v>
      </c>
      <c r="B324" s="37" t="s">
        <v>1348</v>
      </c>
      <c r="C324" s="25">
        <v>31715</v>
      </c>
      <c r="D324" s="32" t="s">
        <v>1276</v>
      </c>
      <c r="E324" s="25">
        <v>34356</v>
      </c>
      <c r="F324" s="32" t="s">
        <v>1276</v>
      </c>
      <c r="G324" s="127">
        <f t="shared" si="84"/>
        <v>2641</v>
      </c>
      <c r="H324" s="111" t="s">
        <v>1492</v>
      </c>
      <c r="I324" s="12">
        <f t="shared" si="85"/>
        <v>1555.549</v>
      </c>
      <c r="J324" s="24">
        <f t="shared" si="86"/>
        <v>102.96</v>
      </c>
      <c r="K324" s="44">
        <f t="shared" si="87"/>
        <v>1658.509</v>
      </c>
      <c r="L324" s="245"/>
    </row>
    <row r="325" spans="1:12" ht="26.25" customHeight="1">
      <c r="A325" s="39" t="s">
        <v>395</v>
      </c>
      <c r="B325" s="37" t="s">
        <v>1429</v>
      </c>
      <c r="C325" s="25">
        <v>19871</v>
      </c>
      <c r="D325" s="32" t="s">
        <v>1276</v>
      </c>
      <c r="E325" s="25">
        <v>21265</v>
      </c>
      <c r="F325" s="32" t="s">
        <v>1276</v>
      </c>
      <c r="G325" s="127">
        <f t="shared" si="84"/>
        <v>1394</v>
      </c>
      <c r="H325" s="111" t="s">
        <v>1492</v>
      </c>
      <c r="I325" s="12">
        <f t="shared" si="85"/>
        <v>821.0659999999999</v>
      </c>
      <c r="J325" s="24">
        <f t="shared" si="86"/>
        <v>102.96</v>
      </c>
      <c r="K325" s="44">
        <f t="shared" si="87"/>
        <v>924.026</v>
      </c>
      <c r="L325" s="245"/>
    </row>
    <row r="326" spans="1:12" ht="26.25" customHeight="1">
      <c r="A326" s="39" t="s">
        <v>396</v>
      </c>
      <c r="B326" s="37" t="s">
        <v>1430</v>
      </c>
      <c r="C326" s="25">
        <v>21746</v>
      </c>
      <c r="D326" s="32" t="s">
        <v>1276</v>
      </c>
      <c r="E326" s="25">
        <v>23726</v>
      </c>
      <c r="F326" s="32" t="s">
        <v>1276</v>
      </c>
      <c r="G326" s="127">
        <f t="shared" si="84"/>
        <v>1980</v>
      </c>
      <c r="H326" s="111" t="s">
        <v>1503</v>
      </c>
      <c r="I326" s="12">
        <f t="shared" si="85"/>
        <v>1166.22</v>
      </c>
      <c r="J326" s="24">
        <f t="shared" si="86"/>
        <v>102.96</v>
      </c>
      <c r="K326" s="44">
        <f t="shared" si="87"/>
        <v>1269.18</v>
      </c>
      <c r="L326" s="245"/>
    </row>
    <row r="327" spans="1:12" ht="26.25" customHeight="1">
      <c r="A327" s="39" t="s">
        <v>397</v>
      </c>
      <c r="B327" s="37" t="s">
        <v>1431</v>
      </c>
      <c r="C327" s="25">
        <v>17894</v>
      </c>
      <c r="D327" s="32" t="s">
        <v>1276</v>
      </c>
      <c r="E327" s="25">
        <v>18539</v>
      </c>
      <c r="F327" s="32" t="s">
        <v>1276</v>
      </c>
      <c r="G327" s="127">
        <f t="shared" si="84"/>
        <v>645</v>
      </c>
      <c r="H327" s="111" t="s">
        <v>1492</v>
      </c>
      <c r="I327" s="12">
        <f t="shared" si="85"/>
        <v>379.905</v>
      </c>
      <c r="J327" s="24">
        <f t="shared" si="86"/>
        <v>102.96</v>
      </c>
      <c r="K327" s="44">
        <f t="shared" si="87"/>
        <v>482.86499999999995</v>
      </c>
      <c r="L327" s="245"/>
    </row>
    <row r="328" spans="1:12" ht="26.25" customHeight="1">
      <c r="A328" s="39" t="s">
        <v>398</v>
      </c>
      <c r="B328" s="37" t="s">
        <v>1432</v>
      </c>
      <c r="C328" s="25">
        <v>31061</v>
      </c>
      <c r="D328" s="32" t="s">
        <v>1276</v>
      </c>
      <c r="E328" s="25">
        <v>32146</v>
      </c>
      <c r="F328" s="32" t="s">
        <v>1276</v>
      </c>
      <c r="G328" s="127">
        <f t="shared" si="84"/>
        <v>1085</v>
      </c>
      <c r="H328" s="111" t="s">
        <v>1492</v>
      </c>
      <c r="I328" s="12">
        <f t="shared" si="85"/>
        <v>639.0649999999999</v>
      </c>
      <c r="J328" s="24">
        <f t="shared" si="86"/>
        <v>102.96</v>
      </c>
      <c r="K328" s="44">
        <f t="shared" si="87"/>
        <v>742.025</v>
      </c>
      <c r="L328" s="245"/>
    </row>
    <row r="329" spans="1:12" ht="26.25" customHeight="1">
      <c r="A329" s="39" t="s">
        <v>399</v>
      </c>
      <c r="B329" s="37" t="s">
        <v>1433</v>
      </c>
      <c r="C329" s="25">
        <v>7021</v>
      </c>
      <c r="D329" s="32" t="s">
        <v>1281</v>
      </c>
      <c r="E329" s="25">
        <v>7376</v>
      </c>
      <c r="F329" s="32" t="s">
        <v>1281</v>
      </c>
      <c r="G329" s="127">
        <f t="shared" si="84"/>
        <v>355</v>
      </c>
      <c r="H329" s="111" t="s">
        <v>1493</v>
      </c>
      <c r="I329" s="12">
        <f t="shared" si="85"/>
        <v>209.095</v>
      </c>
      <c r="J329" s="24">
        <f t="shared" si="86"/>
        <v>51.48</v>
      </c>
      <c r="K329" s="44">
        <f t="shared" si="87"/>
        <v>260.575</v>
      </c>
      <c r="L329" s="245"/>
    </row>
    <row r="330" spans="1:12" s="109" customFormat="1" ht="29.25" customHeight="1">
      <c r="A330" s="232" t="s">
        <v>1262</v>
      </c>
      <c r="B330" s="232"/>
      <c r="C330" s="41"/>
      <c r="D330" s="41"/>
      <c r="E330" s="41"/>
      <c r="F330" s="39"/>
      <c r="G330" s="174"/>
      <c r="H330" s="135"/>
      <c r="I330" s="136"/>
      <c r="J330" s="136"/>
      <c r="K330" s="101"/>
      <c r="L330" s="219"/>
    </row>
    <row r="331" spans="1:12" ht="29.25" customHeight="1">
      <c r="A331" s="236" t="s">
        <v>1434</v>
      </c>
      <c r="B331" s="236"/>
      <c r="C331" s="130"/>
      <c r="D331" s="130"/>
      <c r="E331" s="130"/>
      <c r="F331" s="129"/>
      <c r="G331" s="63"/>
      <c r="H331" s="65"/>
      <c r="I331" s="42"/>
      <c r="J331" s="42"/>
      <c r="K331" s="44"/>
      <c r="L331" s="220"/>
    </row>
    <row r="332" ht="14.25">
      <c r="L332" s="31"/>
    </row>
    <row r="334" ht="14.25">
      <c r="L334" s="31"/>
    </row>
    <row r="335" ht="14.25">
      <c r="L335" s="31"/>
    </row>
    <row r="337" ht="14.25">
      <c r="L337" s="31"/>
    </row>
  </sheetData>
  <sheetProtection/>
  <mergeCells count="285">
    <mergeCell ref="E3:F3"/>
    <mergeCell ref="E33:F33"/>
    <mergeCell ref="E48:F48"/>
    <mergeCell ref="A31:K31"/>
    <mergeCell ref="G18:H18"/>
    <mergeCell ref="I18:K18"/>
    <mergeCell ref="A18:A19"/>
    <mergeCell ref="B18:B19"/>
    <mergeCell ref="C18:D18"/>
    <mergeCell ref="E18:F18"/>
    <mergeCell ref="B48:B49"/>
    <mergeCell ref="A78:A79"/>
    <mergeCell ref="B78:B79"/>
    <mergeCell ref="B93:B94"/>
    <mergeCell ref="B63:B64"/>
    <mergeCell ref="A60:B60"/>
    <mergeCell ref="A62:B62"/>
    <mergeCell ref="A63:A64"/>
    <mergeCell ref="C78:D78"/>
    <mergeCell ref="C93:D93"/>
    <mergeCell ref="C92:H92"/>
    <mergeCell ref="A93:A94"/>
    <mergeCell ref="E78:F78"/>
    <mergeCell ref="G78:H78"/>
    <mergeCell ref="L80:L90"/>
    <mergeCell ref="G93:H93"/>
    <mergeCell ref="E93:F93"/>
    <mergeCell ref="A91:L91"/>
    <mergeCell ref="A92:B92"/>
    <mergeCell ref="I93:K93"/>
    <mergeCell ref="A90:B90"/>
    <mergeCell ref="J92:L92"/>
    <mergeCell ref="L93:L94"/>
    <mergeCell ref="I78:K78"/>
    <mergeCell ref="L78:L79"/>
    <mergeCell ref="A136:L136"/>
    <mergeCell ref="A137:B137"/>
    <mergeCell ref="C137:H137"/>
    <mergeCell ref="J137:L137"/>
    <mergeCell ref="I108:K108"/>
    <mergeCell ref="L108:L109"/>
    <mergeCell ref="L110:L120"/>
    <mergeCell ref="A120:B120"/>
    <mergeCell ref="A196:L196"/>
    <mergeCell ref="A197:B197"/>
    <mergeCell ref="C197:H197"/>
    <mergeCell ref="J197:L197"/>
    <mergeCell ref="L95:L105"/>
    <mergeCell ref="A105:B105"/>
    <mergeCell ref="A106:L106"/>
    <mergeCell ref="A107:B107"/>
    <mergeCell ref="C107:H107"/>
    <mergeCell ref="J107:L107"/>
    <mergeCell ref="L260:L270"/>
    <mergeCell ref="A270:B270"/>
    <mergeCell ref="A271:L271"/>
    <mergeCell ref="A198:A199"/>
    <mergeCell ref="B198:B199"/>
    <mergeCell ref="A256:L256"/>
    <mergeCell ref="A257:B257"/>
    <mergeCell ref="C257:H257"/>
    <mergeCell ref="J257:L257"/>
    <mergeCell ref="C198:D198"/>
    <mergeCell ref="A331:B331"/>
    <mergeCell ref="L320:L331"/>
    <mergeCell ref="A303:A304"/>
    <mergeCell ref="B303:B304"/>
    <mergeCell ref="C303:D303"/>
    <mergeCell ref="G303:H303"/>
    <mergeCell ref="I303:K303"/>
    <mergeCell ref="L303:L304"/>
    <mergeCell ref="E303:F303"/>
    <mergeCell ref="E318:F318"/>
    <mergeCell ref="L65:L75"/>
    <mergeCell ref="A75:B75"/>
    <mergeCell ref="A76:L76"/>
    <mergeCell ref="A77:B77"/>
    <mergeCell ref="C77:H77"/>
    <mergeCell ref="J77:L77"/>
    <mergeCell ref="L50:L60"/>
    <mergeCell ref="E63:F63"/>
    <mergeCell ref="C62:H62"/>
    <mergeCell ref="J62:L62"/>
    <mergeCell ref="G63:H63"/>
    <mergeCell ref="I63:K63"/>
    <mergeCell ref="L63:L64"/>
    <mergeCell ref="C63:D63"/>
    <mergeCell ref="A61:L61"/>
    <mergeCell ref="C48:D48"/>
    <mergeCell ref="A45:B45"/>
    <mergeCell ref="A46:L46"/>
    <mergeCell ref="A47:B47"/>
    <mergeCell ref="C47:H47"/>
    <mergeCell ref="J47:L47"/>
    <mergeCell ref="G48:H48"/>
    <mergeCell ref="I48:K48"/>
    <mergeCell ref="L48:L49"/>
    <mergeCell ref="A48:A49"/>
    <mergeCell ref="G33:H33"/>
    <mergeCell ref="I33:K33"/>
    <mergeCell ref="L35:L45"/>
    <mergeCell ref="L33:L34"/>
    <mergeCell ref="C17:H17"/>
    <mergeCell ref="J17:L17"/>
    <mergeCell ref="C32:H32"/>
    <mergeCell ref="J32:L32"/>
    <mergeCell ref="I3:K3"/>
    <mergeCell ref="L3:L4"/>
    <mergeCell ref="L5:L15"/>
    <mergeCell ref="A1:L1"/>
    <mergeCell ref="A2:B2"/>
    <mergeCell ref="C2:H2"/>
    <mergeCell ref="J2:L2"/>
    <mergeCell ref="A3:A4"/>
    <mergeCell ref="B3:B4"/>
    <mergeCell ref="C3:D3"/>
    <mergeCell ref="A33:A34"/>
    <mergeCell ref="B33:B34"/>
    <mergeCell ref="C33:D33"/>
    <mergeCell ref="A32:B32"/>
    <mergeCell ref="G3:H3"/>
    <mergeCell ref="A108:A109"/>
    <mergeCell ref="B108:B109"/>
    <mergeCell ref="C108:D108"/>
    <mergeCell ref="G108:H108"/>
    <mergeCell ref="E108:F108"/>
    <mergeCell ref="A15:B15"/>
    <mergeCell ref="A16:L16"/>
    <mergeCell ref="A17:B17"/>
    <mergeCell ref="L20:L30"/>
    <mergeCell ref="A121:L121"/>
    <mergeCell ref="A122:B122"/>
    <mergeCell ref="C122:H122"/>
    <mergeCell ref="J122:L122"/>
    <mergeCell ref="I123:K123"/>
    <mergeCell ref="L123:L124"/>
    <mergeCell ref="E123:F123"/>
    <mergeCell ref="L125:L135"/>
    <mergeCell ref="G123:H123"/>
    <mergeCell ref="A135:B135"/>
    <mergeCell ref="A123:A124"/>
    <mergeCell ref="B123:B124"/>
    <mergeCell ref="C123:D123"/>
    <mergeCell ref="E138:F138"/>
    <mergeCell ref="A151:L151"/>
    <mergeCell ref="A138:A139"/>
    <mergeCell ref="B138:B139"/>
    <mergeCell ref="C138:D138"/>
    <mergeCell ref="G138:H138"/>
    <mergeCell ref="I138:K138"/>
    <mergeCell ref="L138:L139"/>
    <mergeCell ref="L140:L150"/>
    <mergeCell ref="A150:B150"/>
    <mergeCell ref="A152:B152"/>
    <mergeCell ref="C152:H152"/>
    <mergeCell ref="J152:L152"/>
    <mergeCell ref="I153:K153"/>
    <mergeCell ref="L153:L154"/>
    <mergeCell ref="E153:F153"/>
    <mergeCell ref="L155:L165"/>
    <mergeCell ref="A165:B165"/>
    <mergeCell ref="A153:A154"/>
    <mergeCell ref="B153:B154"/>
    <mergeCell ref="C153:D153"/>
    <mergeCell ref="G153:H153"/>
    <mergeCell ref="A166:L166"/>
    <mergeCell ref="A167:B167"/>
    <mergeCell ref="C167:H167"/>
    <mergeCell ref="J167:L167"/>
    <mergeCell ref="I168:K168"/>
    <mergeCell ref="L168:L169"/>
    <mergeCell ref="E168:F168"/>
    <mergeCell ref="L170:L180"/>
    <mergeCell ref="G168:H168"/>
    <mergeCell ref="A180:B180"/>
    <mergeCell ref="A168:A169"/>
    <mergeCell ref="B168:B169"/>
    <mergeCell ref="C168:D168"/>
    <mergeCell ref="A181:L181"/>
    <mergeCell ref="A182:B182"/>
    <mergeCell ref="C182:H182"/>
    <mergeCell ref="J182:L182"/>
    <mergeCell ref="I183:K183"/>
    <mergeCell ref="L183:L184"/>
    <mergeCell ref="E183:F183"/>
    <mergeCell ref="L185:L195"/>
    <mergeCell ref="G183:H183"/>
    <mergeCell ref="A195:B195"/>
    <mergeCell ref="A183:A184"/>
    <mergeCell ref="B183:B184"/>
    <mergeCell ref="C183:D183"/>
    <mergeCell ref="L200:L210"/>
    <mergeCell ref="A210:B210"/>
    <mergeCell ref="E198:F198"/>
    <mergeCell ref="A211:L211"/>
    <mergeCell ref="G198:H198"/>
    <mergeCell ref="I198:K198"/>
    <mergeCell ref="L198:L199"/>
    <mergeCell ref="A212:B212"/>
    <mergeCell ref="C212:H212"/>
    <mergeCell ref="J212:L212"/>
    <mergeCell ref="I213:K213"/>
    <mergeCell ref="L213:L214"/>
    <mergeCell ref="E213:F213"/>
    <mergeCell ref="L215:L225"/>
    <mergeCell ref="A225:B225"/>
    <mergeCell ref="A213:A214"/>
    <mergeCell ref="B213:B214"/>
    <mergeCell ref="C213:D213"/>
    <mergeCell ref="G213:H213"/>
    <mergeCell ref="A226:L226"/>
    <mergeCell ref="A227:B227"/>
    <mergeCell ref="C227:H227"/>
    <mergeCell ref="J227:L227"/>
    <mergeCell ref="I228:K228"/>
    <mergeCell ref="L228:L229"/>
    <mergeCell ref="E228:F228"/>
    <mergeCell ref="L230:L240"/>
    <mergeCell ref="G228:H228"/>
    <mergeCell ref="A240:B240"/>
    <mergeCell ref="A228:A229"/>
    <mergeCell ref="B228:B229"/>
    <mergeCell ref="C228:D228"/>
    <mergeCell ref="A241:L241"/>
    <mergeCell ref="A242:B242"/>
    <mergeCell ref="C242:H242"/>
    <mergeCell ref="J242:L242"/>
    <mergeCell ref="I243:K243"/>
    <mergeCell ref="L243:L244"/>
    <mergeCell ref="L245:L255"/>
    <mergeCell ref="A255:B255"/>
    <mergeCell ref="A243:A244"/>
    <mergeCell ref="B243:B244"/>
    <mergeCell ref="C243:D243"/>
    <mergeCell ref="G243:H243"/>
    <mergeCell ref="E243:F243"/>
    <mergeCell ref="A272:B272"/>
    <mergeCell ref="C272:H272"/>
    <mergeCell ref="J272:L272"/>
    <mergeCell ref="A258:A259"/>
    <mergeCell ref="B258:B259"/>
    <mergeCell ref="I258:K258"/>
    <mergeCell ref="L258:L259"/>
    <mergeCell ref="C258:D258"/>
    <mergeCell ref="G258:H258"/>
    <mergeCell ref="E258:F258"/>
    <mergeCell ref="I273:K273"/>
    <mergeCell ref="L273:L274"/>
    <mergeCell ref="L275:L285"/>
    <mergeCell ref="A285:B285"/>
    <mergeCell ref="A273:A274"/>
    <mergeCell ref="B273:B274"/>
    <mergeCell ref="C273:D273"/>
    <mergeCell ref="G273:H273"/>
    <mergeCell ref="E273:F273"/>
    <mergeCell ref="A286:L286"/>
    <mergeCell ref="A287:B287"/>
    <mergeCell ref="C287:H287"/>
    <mergeCell ref="J287:L287"/>
    <mergeCell ref="I288:K288"/>
    <mergeCell ref="L288:L289"/>
    <mergeCell ref="L290:L300"/>
    <mergeCell ref="A300:B300"/>
    <mergeCell ref="A288:A289"/>
    <mergeCell ref="B288:B289"/>
    <mergeCell ref="C288:D288"/>
    <mergeCell ref="G288:H288"/>
    <mergeCell ref="E288:F288"/>
    <mergeCell ref="J317:L317"/>
    <mergeCell ref="A316:L316"/>
    <mergeCell ref="A317:B317"/>
    <mergeCell ref="A301:L301"/>
    <mergeCell ref="A302:B302"/>
    <mergeCell ref="C302:H302"/>
    <mergeCell ref="J302:L302"/>
    <mergeCell ref="L305:L315"/>
    <mergeCell ref="A315:B315"/>
    <mergeCell ref="C317:H317"/>
    <mergeCell ref="A330:B330"/>
    <mergeCell ref="G318:H318"/>
    <mergeCell ref="I318:K318"/>
    <mergeCell ref="L318:L319"/>
    <mergeCell ref="A318:A319"/>
    <mergeCell ref="B318:B319"/>
    <mergeCell ref="C318:D318"/>
  </mergeCells>
  <printOptions horizontalCentered="1"/>
  <pageMargins left="0.45" right="0.35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1">
      <selection activeCell="M23" sqref="M23"/>
    </sheetView>
  </sheetViews>
  <sheetFormatPr defaultColWidth="9.00390625" defaultRowHeight="14.25"/>
  <cols>
    <col min="1" max="1" width="9.00390625" style="104" customWidth="1"/>
    <col min="2" max="2" width="12.375" style="104" customWidth="1"/>
    <col min="3" max="3" width="10.50390625" style="104" customWidth="1"/>
    <col min="4" max="4" width="9.625" style="104" customWidth="1"/>
    <col min="5" max="5" width="10.375" style="52" customWidth="1"/>
    <col min="6" max="8" width="9.625" style="104" customWidth="1"/>
    <col min="9" max="11" width="9.625" style="145" customWidth="1"/>
    <col min="12" max="12" width="11.625" style="139" customWidth="1"/>
    <col min="13" max="16384" width="9.00390625" style="140" customWidth="1"/>
  </cols>
  <sheetData>
    <row r="1" spans="1:11" ht="24" customHeight="1">
      <c r="A1" s="295" t="s">
        <v>836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ht="14.25">
      <c r="A2" s="297" t="s">
        <v>1467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2" ht="14.25">
      <c r="A3" s="298" t="s">
        <v>532</v>
      </c>
      <c r="B3" s="298" t="s">
        <v>489</v>
      </c>
      <c r="C3" s="300" t="s">
        <v>678</v>
      </c>
      <c r="D3" s="301"/>
      <c r="E3" s="300" t="s">
        <v>679</v>
      </c>
      <c r="F3" s="301"/>
      <c r="G3" s="300" t="s">
        <v>680</v>
      </c>
      <c r="H3" s="301"/>
      <c r="I3" s="302" t="s">
        <v>493</v>
      </c>
      <c r="J3" s="303"/>
      <c r="K3" s="304"/>
      <c r="L3" s="298" t="s">
        <v>494</v>
      </c>
    </row>
    <row r="4" spans="1:12" ht="14.25">
      <c r="A4" s="299"/>
      <c r="B4" s="299"/>
      <c r="C4" s="11" t="s">
        <v>495</v>
      </c>
      <c r="D4" s="11" t="s">
        <v>496</v>
      </c>
      <c r="E4" s="216" t="s">
        <v>495</v>
      </c>
      <c r="F4" s="7" t="s">
        <v>496</v>
      </c>
      <c r="G4" s="11" t="s">
        <v>495</v>
      </c>
      <c r="H4" s="7" t="s">
        <v>496</v>
      </c>
      <c r="I4" s="8" t="s">
        <v>497</v>
      </c>
      <c r="J4" s="8" t="s">
        <v>498</v>
      </c>
      <c r="K4" s="8" t="s">
        <v>681</v>
      </c>
      <c r="L4" s="308"/>
    </row>
    <row r="5" spans="1:12" s="165" customFormat="1" ht="21.75" customHeight="1">
      <c r="A5" s="67">
        <v>1</v>
      </c>
      <c r="B5" s="67" t="s">
        <v>837</v>
      </c>
      <c r="C5" s="15" t="s">
        <v>1453</v>
      </c>
      <c r="D5" s="15">
        <v>323</v>
      </c>
      <c r="E5" s="15">
        <v>479</v>
      </c>
      <c r="F5" s="67">
        <v>359</v>
      </c>
      <c r="G5" s="67">
        <v>373</v>
      </c>
      <c r="H5" s="67">
        <v>36</v>
      </c>
      <c r="I5" s="164">
        <f>G5*0.589</f>
        <v>219.69699999999997</v>
      </c>
      <c r="J5" s="164">
        <f>H5*2.86</f>
        <v>102.96</v>
      </c>
      <c r="K5" s="164">
        <f>J5+I5</f>
        <v>322.657</v>
      </c>
      <c r="L5" s="305" t="s">
        <v>1468</v>
      </c>
    </row>
    <row r="6" spans="1:12" ht="21.75" customHeight="1">
      <c r="A6" s="103">
        <v>2</v>
      </c>
      <c r="B6" s="103" t="s">
        <v>838</v>
      </c>
      <c r="C6" s="15">
        <v>8100</v>
      </c>
      <c r="D6" s="103">
        <v>783</v>
      </c>
      <c r="E6" s="15">
        <v>68</v>
      </c>
      <c r="F6" s="103">
        <v>12</v>
      </c>
      <c r="G6" s="103">
        <v>340</v>
      </c>
      <c r="H6" s="103">
        <v>75</v>
      </c>
      <c r="I6" s="164">
        <f aca="true" t="shared" si="0" ref="I6:I11">G6*0.589</f>
        <v>200.26</v>
      </c>
      <c r="J6" s="164">
        <f aca="true" t="shared" si="1" ref="J6:J11">H6*2.86</f>
        <v>214.5</v>
      </c>
      <c r="K6" s="164">
        <f aca="true" t="shared" si="2" ref="K6:K11">J6+I6</f>
        <v>414.76</v>
      </c>
      <c r="L6" s="306"/>
    </row>
    <row r="7" spans="1:12" ht="21.75" customHeight="1">
      <c r="A7" s="103">
        <v>3</v>
      </c>
      <c r="B7" s="103" t="s">
        <v>839</v>
      </c>
      <c r="C7" s="15">
        <v>4079</v>
      </c>
      <c r="D7" s="103">
        <v>987</v>
      </c>
      <c r="E7" s="15">
        <v>239</v>
      </c>
      <c r="F7" s="103">
        <v>1059</v>
      </c>
      <c r="G7" s="103">
        <v>539</v>
      </c>
      <c r="H7" s="103">
        <v>72</v>
      </c>
      <c r="I7" s="164">
        <f t="shared" si="0"/>
        <v>317.471</v>
      </c>
      <c r="J7" s="164">
        <f t="shared" si="1"/>
        <v>205.92</v>
      </c>
      <c r="K7" s="164">
        <f t="shared" si="2"/>
        <v>523.391</v>
      </c>
      <c r="L7" s="306"/>
    </row>
    <row r="8" spans="1:12" ht="21.75" customHeight="1">
      <c r="A8" s="103">
        <v>4</v>
      </c>
      <c r="B8" s="103" t="s">
        <v>840</v>
      </c>
      <c r="C8" s="15">
        <v>6684</v>
      </c>
      <c r="D8" s="103">
        <v>317</v>
      </c>
      <c r="E8" s="15">
        <v>332</v>
      </c>
      <c r="F8" s="103">
        <v>16</v>
      </c>
      <c r="G8" s="103">
        <v>632</v>
      </c>
      <c r="H8" s="103">
        <v>43</v>
      </c>
      <c r="I8" s="164">
        <f t="shared" si="0"/>
        <v>372.248</v>
      </c>
      <c r="J8" s="164">
        <f t="shared" si="1"/>
        <v>122.97999999999999</v>
      </c>
      <c r="K8" s="164">
        <f t="shared" si="2"/>
        <v>495.22799999999995</v>
      </c>
      <c r="L8" s="306"/>
    </row>
    <row r="9" spans="1:12" ht="21.75" customHeight="1">
      <c r="A9" s="103">
        <v>5</v>
      </c>
      <c r="B9" s="103" t="s">
        <v>841</v>
      </c>
      <c r="C9" s="15">
        <v>7048</v>
      </c>
      <c r="D9" s="103">
        <v>506</v>
      </c>
      <c r="E9" s="15">
        <v>270</v>
      </c>
      <c r="F9" s="103">
        <v>22</v>
      </c>
      <c r="G9" s="103">
        <v>570</v>
      </c>
      <c r="H9" s="103">
        <v>86</v>
      </c>
      <c r="I9" s="164">
        <f t="shared" si="0"/>
        <v>335.72999999999996</v>
      </c>
      <c r="J9" s="164">
        <f t="shared" si="1"/>
        <v>245.95999999999998</v>
      </c>
      <c r="K9" s="164">
        <f t="shared" si="2"/>
        <v>581.6899999999999</v>
      </c>
      <c r="L9" s="306"/>
    </row>
    <row r="10" spans="1:12" ht="21.75" customHeight="1">
      <c r="A10" s="103">
        <v>6</v>
      </c>
      <c r="B10" s="103" t="s">
        <v>842</v>
      </c>
      <c r="C10" s="15">
        <v>17</v>
      </c>
      <c r="D10" s="103">
        <v>85</v>
      </c>
      <c r="E10" s="15">
        <v>0</v>
      </c>
      <c r="F10" s="103">
        <v>9</v>
      </c>
      <c r="G10" s="103">
        <v>0</v>
      </c>
      <c r="H10" s="103">
        <v>9</v>
      </c>
      <c r="I10" s="164">
        <f t="shared" si="0"/>
        <v>0</v>
      </c>
      <c r="J10" s="164">
        <f t="shared" si="1"/>
        <v>25.74</v>
      </c>
      <c r="K10" s="164">
        <f t="shared" si="2"/>
        <v>25.74</v>
      </c>
      <c r="L10" s="306"/>
    </row>
    <row r="11" spans="1:12" ht="21.75" customHeight="1">
      <c r="A11" s="103">
        <v>7</v>
      </c>
      <c r="B11" s="103" t="s">
        <v>843</v>
      </c>
      <c r="C11" s="15">
        <v>2649</v>
      </c>
      <c r="D11" s="103">
        <v>264</v>
      </c>
      <c r="E11" s="15">
        <v>2727</v>
      </c>
      <c r="F11" s="103">
        <v>296</v>
      </c>
      <c r="G11" s="103">
        <f>E11-C11</f>
        <v>78</v>
      </c>
      <c r="H11" s="103">
        <f>F11-D11</f>
        <v>32</v>
      </c>
      <c r="I11" s="164">
        <f t="shared" si="0"/>
        <v>45.942</v>
      </c>
      <c r="J11" s="164">
        <f t="shared" si="1"/>
        <v>91.52</v>
      </c>
      <c r="K11" s="164">
        <f t="shared" si="2"/>
        <v>137.462</v>
      </c>
      <c r="L11" s="306"/>
    </row>
    <row r="12" spans="1:12" ht="21.75" customHeight="1">
      <c r="A12" s="103">
        <v>8</v>
      </c>
      <c r="B12" s="103" t="s">
        <v>844</v>
      </c>
      <c r="C12" s="15">
        <v>6298</v>
      </c>
      <c r="D12" s="103">
        <v>357</v>
      </c>
      <c r="E12" s="15">
        <v>7190</v>
      </c>
      <c r="F12" s="103">
        <v>409</v>
      </c>
      <c r="G12" s="103">
        <f>E12-C12</f>
        <v>892</v>
      </c>
      <c r="H12" s="103">
        <f>F12-D12</f>
        <v>52</v>
      </c>
      <c r="I12" s="141">
        <f>G12*0.589</f>
        <v>525.3879999999999</v>
      </c>
      <c r="J12" s="141">
        <f>H12*2.86</f>
        <v>148.72</v>
      </c>
      <c r="K12" s="141">
        <f>J12+I12</f>
        <v>674.108</v>
      </c>
      <c r="L12" s="306"/>
    </row>
    <row r="13" spans="1:12" ht="21.75" customHeight="1">
      <c r="A13" s="103">
        <v>9</v>
      </c>
      <c r="B13" s="103" t="s">
        <v>845</v>
      </c>
      <c r="C13" s="15">
        <v>3489</v>
      </c>
      <c r="D13" s="103">
        <v>200</v>
      </c>
      <c r="E13" s="15">
        <v>4186</v>
      </c>
      <c r="F13" s="103">
        <v>228</v>
      </c>
      <c r="G13" s="103">
        <f aca="true" t="shared" si="3" ref="G13:G60">E13-C13</f>
        <v>697</v>
      </c>
      <c r="H13" s="103">
        <f>F13-D13</f>
        <v>28</v>
      </c>
      <c r="I13" s="141">
        <f>G13*0.589</f>
        <v>410.53299999999996</v>
      </c>
      <c r="J13" s="141">
        <f>H13*2.86</f>
        <v>80.08</v>
      </c>
      <c r="K13" s="141">
        <f>J13+I13</f>
        <v>490.61299999999994</v>
      </c>
      <c r="L13" s="306"/>
    </row>
    <row r="14" spans="1:12" ht="21.75" customHeight="1">
      <c r="A14" s="103">
        <v>10</v>
      </c>
      <c r="B14" s="103" t="s">
        <v>846</v>
      </c>
      <c r="C14" s="15" t="s">
        <v>1570</v>
      </c>
      <c r="D14" s="103" t="s">
        <v>1592</v>
      </c>
      <c r="E14" s="15" t="s">
        <v>1566</v>
      </c>
      <c r="F14" s="103" t="s">
        <v>1504</v>
      </c>
      <c r="G14" s="103">
        <v>1106</v>
      </c>
      <c r="H14" s="103">
        <v>51</v>
      </c>
      <c r="I14" s="141">
        <f aca="true" t="shared" si="4" ref="I14:I77">G14*0.589</f>
        <v>651.434</v>
      </c>
      <c r="J14" s="141">
        <f aca="true" t="shared" si="5" ref="J14:J77">H14*2.86</f>
        <v>145.85999999999999</v>
      </c>
      <c r="K14" s="141">
        <f aca="true" t="shared" si="6" ref="K14:K77">J14+I14</f>
        <v>797.294</v>
      </c>
      <c r="L14" s="306"/>
    </row>
    <row r="15" spans="1:12" s="163" customFormat="1" ht="21.75" customHeight="1">
      <c r="A15" s="162">
        <v>11</v>
      </c>
      <c r="B15" s="162" t="s">
        <v>847</v>
      </c>
      <c r="C15" s="15">
        <v>581</v>
      </c>
      <c r="D15" s="103">
        <v>2785</v>
      </c>
      <c r="E15" s="103">
        <v>1077</v>
      </c>
      <c r="F15" s="162">
        <v>2821</v>
      </c>
      <c r="G15" s="103">
        <f t="shared" si="3"/>
        <v>496</v>
      </c>
      <c r="H15" s="103">
        <f aca="true" t="shared" si="7" ref="H15:H60">F15-D15</f>
        <v>36</v>
      </c>
      <c r="I15" s="141">
        <f t="shared" si="4"/>
        <v>292.144</v>
      </c>
      <c r="J15" s="141">
        <f t="shared" si="5"/>
        <v>102.96</v>
      </c>
      <c r="K15" s="141">
        <f t="shared" si="6"/>
        <v>395.104</v>
      </c>
      <c r="L15" s="306"/>
    </row>
    <row r="16" spans="1:12" ht="21.75" customHeight="1">
      <c r="A16" s="103">
        <v>12</v>
      </c>
      <c r="B16" s="103" t="s">
        <v>848</v>
      </c>
      <c r="C16" s="15">
        <v>3714</v>
      </c>
      <c r="D16" s="103">
        <v>1156</v>
      </c>
      <c r="E16" s="15">
        <v>5120</v>
      </c>
      <c r="F16" s="103">
        <v>1192</v>
      </c>
      <c r="G16" s="103">
        <f t="shared" si="3"/>
        <v>1406</v>
      </c>
      <c r="H16" s="103">
        <f t="shared" si="7"/>
        <v>36</v>
      </c>
      <c r="I16" s="141">
        <f t="shared" si="4"/>
        <v>828.1339999999999</v>
      </c>
      <c r="J16" s="141">
        <f t="shared" si="5"/>
        <v>102.96</v>
      </c>
      <c r="K16" s="141">
        <f t="shared" si="6"/>
        <v>931.0939999999999</v>
      </c>
      <c r="L16" s="306"/>
    </row>
    <row r="17" spans="1:12" ht="21.75" customHeight="1">
      <c r="A17" s="103">
        <v>13</v>
      </c>
      <c r="B17" s="103" t="s">
        <v>849</v>
      </c>
      <c r="C17" s="15" t="s">
        <v>1571</v>
      </c>
      <c r="D17" s="103" t="s">
        <v>1593</v>
      </c>
      <c r="E17" s="15" t="s">
        <v>1567</v>
      </c>
      <c r="F17" s="103" t="s">
        <v>1505</v>
      </c>
      <c r="G17" s="103">
        <v>1173</v>
      </c>
      <c r="H17" s="103">
        <v>54</v>
      </c>
      <c r="I17" s="141">
        <f t="shared" si="4"/>
        <v>690.8969999999999</v>
      </c>
      <c r="J17" s="141">
        <f t="shared" si="5"/>
        <v>154.44</v>
      </c>
      <c r="K17" s="141">
        <f t="shared" si="6"/>
        <v>845.337</v>
      </c>
      <c r="L17" s="306"/>
    </row>
    <row r="18" spans="1:12" s="142" customFormat="1" ht="21.75" customHeight="1">
      <c r="A18" s="15">
        <v>14</v>
      </c>
      <c r="B18" s="15" t="s">
        <v>850</v>
      </c>
      <c r="C18" s="15">
        <v>2852</v>
      </c>
      <c r="D18" s="15">
        <v>295</v>
      </c>
      <c r="E18" s="15">
        <v>2852</v>
      </c>
      <c r="F18" s="15">
        <v>295</v>
      </c>
      <c r="G18" s="103">
        <f t="shared" si="3"/>
        <v>0</v>
      </c>
      <c r="H18" s="103">
        <f t="shared" si="7"/>
        <v>0</v>
      </c>
      <c r="I18" s="141">
        <f t="shared" si="4"/>
        <v>0</v>
      </c>
      <c r="J18" s="141">
        <f t="shared" si="5"/>
        <v>0</v>
      </c>
      <c r="K18" s="141">
        <f t="shared" si="6"/>
        <v>0</v>
      </c>
      <c r="L18" s="306"/>
    </row>
    <row r="19" spans="1:12" ht="21.75" customHeight="1">
      <c r="A19" s="103">
        <v>15</v>
      </c>
      <c r="B19" s="103" t="s">
        <v>851</v>
      </c>
      <c r="C19" s="15">
        <v>19676</v>
      </c>
      <c r="D19" s="103">
        <v>1393</v>
      </c>
      <c r="E19" s="15">
        <v>21766</v>
      </c>
      <c r="F19" s="103">
        <v>1429</v>
      </c>
      <c r="G19" s="103">
        <f t="shared" si="3"/>
        <v>2090</v>
      </c>
      <c r="H19" s="103">
        <f t="shared" si="7"/>
        <v>36</v>
      </c>
      <c r="I19" s="141">
        <f t="shared" si="4"/>
        <v>1231.01</v>
      </c>
      <c r="J19" s="141">
        <f t="shared" si="5"/>
        <v>102.96</v>
      </c>
      <c r="K19" s="141">
        <f t="shared" si="6"/>
        <v>1333.97</v>
      </c>
      <c r="L19" s="306"/>
    </row>
    <row r="20" spans="1:12" ht="21.75" customHeight="1">
      <c r="A20" s="103">
        <v>16</v>
      </c>
      <c r="B20" s="103" t="s">
        <v>852</v>
      </c>
      <c r="C20" s="15">
        <v>9219</v>
      </c>
      <c r="D20" s="103">
        <v>1476</v>
      </c>
      <c r="E20" s="15">
        <v>446</v>
      </c>
      <c r="F20" s="103">
        <v>1512</v>
      </c>
      <c r="G20" s="103">
        <f>10000-9219+446</f>
        <v>1227</v>
      </c>
      <c r="H20" s="103">
        <f t="shared" si="7"/>
        <v>36</v>
      </c>
      <c r="I20" s="141">
        <f t="shared" si="4"/>
        <v>722.703</v>
      </c>
      <c r="J20" s="141">
        <f t="shared" si="5"/>
        <v>102.96</v>
      </c>
      <c r="K20" s="141">
        <f t="shared" si="6"/>
        <v>825.663</v>
      </c>
      <c r="L20" s="307"/>
    </row>
    <row r="21" spans="1:12" ht="21.75" customHeight="1">
      <c r="A21" s="103">
        <v>17</v>
      </c>
      <c r="B21" s="103" t="s">
        <v>853</v>
      </c>
      <c r="C21" s="15">
        <v>8914</v>
      </c>
      <c r="D21" s="103">
        <v>339</v>
      </c>
      <c r="E21" s="15">
        <v>9468</v>
      </c>
      <c r="F21" s="103">
        <v>357</v>
      </c>
      <c r="G21" s="103">
        <f t="shared" si="3"/>
        <v>554</v>
      </c>
      <c r="H21" s="103">
        <f t="shared" si="7"/>
        <v>18</v>
      </c>
      <c r="I21" s="141">
        <f t="shared" si="4"/>
        <v>326.306</v>
      </c>
      <c r="J21" s="141">
        <f t="shared" si="5"/>
        <v>51.48</v>
      </c>
      <c r="K21" s="141">
        <f t="shared" si="6"/>
        <v>377.786</v>
      </c>
      <c r="L21" s="305" t="s">
        <v>1468</v>
      </c>
    </row>
    <row r="22" spans="1:12" ht="21.75" customHeight="1">
      <c r="A22" s="103">
        <v>18</v>
      </c>
      <c r="B22" s="103" t="s">
        <v>854</v>
      </c>
      <c r="C22" s="15">
        <v>2096</v>
      </c>
      <c r="D22" s="103">
        <v>1291</v>
      </c>
      <c r="E22" s="15">
        <v>2521</v>
      </c>
      <c r="F22" s="103">
        <v>1327</v>
      </c>
      <c r="G22" s="103">
        <f t="shared" si="3"/>
        <v>425</v>
      </c>
      <c r="H22" s="103">
        <f t="shared" si="7"/>
        <v>36</v>
      </c>
      <c r="I22" s="141">
        <f t="shared" si="4"/>
        <v>250.325</v>
      </c>
      <c r="J22" s="141">
        <f t="shared" si="5"/>
        <v>102.96</v>
      </c>
      <c r="K22" s="141">
        <f t="shared" si="6"/>
        <v>353.28499999999997</v>
      </c>
      <c r="L22" s="306"/>
    </row>
    <row r="23" spans="1:12" s="142" customFormat="1" ht="21.75" customHeight="1">
      <c r="A23" s="15">
        <v>19</v>
      </c>
      <c r="B23" s="15" t="s">
        <v>855</v>
      </c>
      <c r="C23" s="15" t="s">
        <v>1572</v>
      </c>
      <c r="D23" s="15" t="s">
        <v>1594</v>
      </c>
      <c r="E23" s="15" t="s">
        <v>1568</v>
      </c>
      <c r="F23" s="15" t="s">
        <v>1506</v>
      </c>
      <c r="G23" s="15">
        <v>6032</v>
      </c>
      <c r="H23" s="15">
        <v>5220</v>
      </c>
      <c r="I23" s="144">
        <f t="shared" si="4"/>
        <v>3552.848</v>
      </c>
      <c r="J23" s="144">
        <f t="shared" si="5"/>
        <v>14929.199999999999</v>
      </c>
      <c r="K23" s="144">
        <f t="shared" si="6"/>
        <v>18482.048</v>
      </c>
      <c r="L23" s="306"/>
    </row>
    <row r="24" spans="1:12" s="142" customFormat="1" ht="21.75" customHeight="1">
      <c r="A24" s="103">
        <v>20</v>
      </c>
      <c r="B24" s="103" t="s">
        <v>856</v>
      </c>
      <c r="C24" s="15">
        <v>5768</v>
      </c>
      <c r="D24" s="15">
        <v>512</v>
      </c>
      <c r="E24" s="15">
        <v>6506</v>
      </c>
      <c r="F24" s="15">
        <v>548</v>
      </c>
      <c r="G24" s="103">
        <f t="shared" si="3"/>
        <v>738</v>
      </c>
      <c r="H24" s="103">
        <f t="shared" si="7"/>
        <v>36</v>
      </c>
      <c r="I24" s="141">
        <f t="shared" si="4"/>
        <v>434.68199999999996</v>
      </c>
      <c r="J24" s="141">
        <f t="shared" si="5"/>
        <v>102.96</v>
      </c>
      <c r="K24" s="141">
        <f t="shared" si="6"/>
        <v>537.6419999999999</v>
      </c>
      <c r="L24" s="306"/>
    </row>
    <row r="25" spans="1:12" ht="21.75" customHeight="1">
      <c r="A25" s="103">
        <v>21</v>
      </c>
      <c r="B25" s="103" t="s">
        <v>857</v>
      </c>
      <c r="C25" s="15">
        <v>3646</v>
      </c>
      <c r="D25" s="103">
        <v>361</v>
      </c>
      <c r="E25" s="15">
        <v>6524</v>
      </c>
      <c r="F25" s="103">
        <v>397</v>
      </c>
      <c r="G25" s="103">
        <f t="shared" si="3"/>
        <v>2878</v>
      </c>
      <c r="H25" s="103">
        <f t="shared" si="7"/>
        <v>36</v>
      </c>
      <c r="I25" s="141">
        <f t="shared" si="4"/>
        <v>1695.1419999999998</v>
      </c>
      <c r="J25" s="141">
        <f t="shared" si="5"/>
        <v>102.96</v>
      </c>
      <c r="K25" s="141">
        <f t="shared" si="6"/>
        <v>1798.1019999999999</v>
      </c>
      <c r="L25" s="306"/>
    </row>
    <row r="26" spans="1:12" ht="21.75" customHeight="1">
      <c r="A26" s="103">
        <v>22</v>
      </c>
      <c r="B26" s="103" t="s">
        <v>858</v>
      </c>
      <c r="C26" s="15">
        <v>7399</v>
      </c>
      <c r="D26" s="103">
        <v>900</v>
      </c>
      <c r="E26" s="15">
        <v>195</v>
      </c>
      <c r="F26" s="103">
        <v>936</v>
      </c>
      <c r="G26" s="103">
        <f>10000-7399+195</f>
        <v>2796</v>
      </c>
      <c r="H26" s="103">
        <f t="shared" si="7"/>
        <v>36</v>
      </c>
      <c r="I26" s="141">
        <f t="shared" si="4"/>
        <v>1646.8439999999998</v>
      </c>
      <c r="J26" s="141">
        <f t="shared" si="5"/>
        <v>102.96</v>
      </c>
      <c r="K26" s="141">
        <f t="shared" si="6"/>
        <v>1749.8039999999999</v>
      </c>
      <c r="L26" s="306"/>
    </row>
    <row r="27" spans="1:12" ht="21.75" customHeight="1">
      <c r="A27" s="103">
        <v>23</v>
      </c>
      <c r="B27" s="103" t="s">
        <v>859</v>
      </c>
      <c r="C27" s="15">
        <v>2935</v>
      </c>
      <c r="D27" s="103">
        <v>1265</v>
      </c>
      <c r="E27" s="15">
        <v>4797</v>
      </c>
      <c r="F27" s="103">
        <v>1301</v>
      </c>
      <c r="G27" s="103">
        <f t="shared" si="3"/>
        <v>1862</v>
      </c>
      <c r="H27" s="103">
        <f t="shared" si="7"/>
        <v>36</v>
      </c>
      <c r="I27" s="141">
        <f t="shared" si="4"/>
        <v>1096.7179999999998</v>
      </c>
      <c r="J27" s="141">
        <f t="shared" si="5"/>
        <v>102.96</v>
      </c>
      <c r="K27" s="141">
        <f t="shared" si="6"/>
        <v>1199.6779999999999</v>
      </c>
      <c r="L27" s="306"/>
    </row>
    <row r="28" spans="1:12" ht="21.75" customHeight="1">
      <c r="A28" s="103">
        <v>24</v>
      </c>
      <c r="B28" s="103" t="s">
        <v>860</v>
      </c>
      <c r="C28" s="15">
        <v>3218</v>
      </c>
      <c r="D28" s="103">
        <v>538</v>
      </c>
      <c r="E28" s="15">
        <v>3434</v>
      </c>
      <c r="F28" s="103">
        <v>547</v>
      </c>
      <c r="G28" s="103">
        <f t="shared" si="3"/>
        <v>216</v>
      </c>
      <c r="H28" s="103">
        <f t="shared" si="7"/>
        <v>9</v>
      </c>
      <c r="I28" s="141">
        <f t="shared" si="4"/>
        <v>127.22399999999999</v>
      </c>
      <c r="J28" s="141">
        <f t="shared" si="5"/>
        <v>25.74</v>
      </c>
      <c r="K28" s="141">
        <f t="shared" si="6"/>
        <v>152.964</v>
      </c>
      <c r="L28" s="306"/>
    </row>
    <row r="29" spans="1:12" ht="21.75" customHeight="1">
      <c r="A29" s="103">
        <v>25</v>
      </c>
      <c r="B29" s="103" t="s">
        <v>861</v>
      </c>
      <c r="C29" s="15">
        <v>7892</v>
      </c>
      <c r="D29" s="103">
        <v>1011</v>
      </c>
      <c r="E29" s="15">
        <v>9101</v>
      </c>
      <c r="F29" s="103">
        <v>1074</v>
      </c>
      <c r="G29" s="103">
        <f t="shared" si="3"/>
        <v>1209</v>
      </c>
      <c r="H29" s="103">
        <f t="shared" si="7"/>
        <v>63</v>
      </c>
      <c r="I29" s="141">
        <f t="shared" si="4"/>
        <v>712.101</v>
      </c>
      <c r="J29" s="141">
        <f t="shared" si="5"/>
        <v>180.17999999999998</v>
      </c>
      <c r="K29" s="141">
        <f t="shared" si="6"/>
        <v>892.281</v>
      </c>
      <c r="L29" s="306"/>
    </row>
    <row r="30" spans="1:12" ht="21.75" customHeight="1">
      <c r="A30" s="103">
        <v>26</v>
      </c>
      <c r="B30" s="103" t="s">
        <v>862</v>
      </c>
      <c r="C30" s="15">
        <v>2286</v>
      </c>
      <c r="D30" s="103">
        <v>515</v>
      </c>
      <c r="E30" s="15">
        <v>3424</v>
      </c>
      <c r="F30" s="103">
        <v>572</v>
      </c>
      <c r="G30" s="103">
        <f t="shared" si="3"/>
        <v>1138</v>
      </c>
      <c r="H30" s="103">
        <f t="shared" si="7"/>
        <v>57</v>
      </c>
      <c r="I30" s="141">
        <f t="shared" si="4"/>
        <v>670.2819999999999</v>
      </c>
      <c r="J30" s="141">
        <f t="shared" si="5"/>
        <v>163.01999999999998</v>
      </c>
      <c r="K30" s="141">
        <f t="shared" si="6"/>
        <v>833.3019999999999</v>
      </c>
      <c r="L30" s="306"/>
    </row>
    <row r="31" spans="1:12" ht="21.75" customHeight="1">
      <c r="A31" s="103">
        <v>27</v>
      </c>
      <c r="B31" s="103" t="s">
        <v>863</v>
      </c>
      <c r="C31" s="15">
        <v>1787</v>
      </c>
      <c r="D31" s="103">
        <v>226</v>
      </c>
      <c r="E31" s="15">
        <v>2092</v>
      </c>
      <c r="F31" s="103">
        <v>245</v>
      </c>
      <c r="G31" s="103">
        <f t="shared" si="3"/>
        <v>305</v>
      </c>
      <c r="H31" s="103">
        <f t="shared" si="7"/>
        <v>19</v>
      </c>
      <c r="I31" s="141">
        <f t="shared" si="4"/>
        <v>179.64499999999998</v>
      </c>
      <c r="J31" s="141">
        <f t="shared" si="5"/>
        <v>54.339999999999996</v>
      </c>
      <c r="K31" s="141">
        <f t="shared" si="6"/>
        <v>233.98499999999999</v>
      </c>
      <c r="L31" s="306"/>
    </row>
    <row r="32" spans="1:12" ht="21.75" customHeight="1">
      <c r="A32" s="103">
        <v>28</v>
      </c>
      <c r="B32" s="103" t="s">
        <v>864</v>
      </c>
      <c r="C32" s="15">
        <v>8167</v>
      </c>
      <c r="D32" s="103">
        <v>295</v>
      </c>
      <c r="E32" s="15">
        <v>8655</v>
      </c>
      <c r="F32" s="103">
        <v>329</v>
      </c>
      <c r="G32" s="103">
        <f t="shared" si="3"/>
        <v>488</v>
      </c>
      <c r="H32" s="103">
        <f t="shared" si="7"/>
        <v>34</v>
      </c>
      <c r="I32" s="141">
        <f t="shared" si="4"/>
        <v>287.43199999999996</v>
      </c>
      <c r="J32" s="141">
        <f t="shared" si="5"/>
        <v>97.24</v>
      </c>
      <c r="K32" s="141">
        <f t="shared" si="6"/>
        <v>384.67199999999997</v>
      </c>
      <c r="L32" s="306"/>
    </row>
    <row r="33" spans="1:12" ht="21.75" customHeight="1">
      <c r="A33" s="103">
        <v>29</v>
      </c>
      <c r="B33" s="103" t="s">
        <v>865</v>
      </c>
      <c r="C33" s="15">
        <v>1169</v>
      </c>
      <c r="D33" s="103">
        <v>778</v>
      </c>
      <c r="E33" s="15">
        <v>2915</v>
      </c>
      <c r="F33" s="103">
        <v>887</v>
      </c>
      <c r="G33" s="103">
        <f t="shared" si="3"/>
        <v>1746</v>
      </c>
      <c r="H33" s="103">
        <f t="shared" si="7"/>
        <v>109</v>
      </c>
      <c r="I33" s="141">
        <f t="shared" si="4"/>
        <v>1028.394</v>
      </c>
      <c r="J33" s="141">
        <f t="shared" si="5"/>
        <v>311.74</v>
      </c>
      <c r="K33" s="141">
        <f t="shared" si="6"/>
        <v>1340.134</v>
      </c>
      <c r="L33" s="306"/>
    </row>
    <row r="34" spans="1:12" ht="21.75" customHeight="1">
      <c r="A34" s="103">
        <v>30</v>
      </c>
      <c r="B34" s="103" t="s">
        <v>866</v>
      </c>
      <c r="C34" s="15">
        <v>6470</v>
      </c>
      <c r="D34" s="103">
        <v>1105</v>
      </c>
      <c r="E34" s="15">
        <v>6699</v>
      </c>
      <c r="F34" s="103">
        <v>1114</v>
      </c>
      <c r="G34" s="103">
        <f t="shared" si="3"/>
        <v>229</v>
      </c>
      <c r="H34" s="103">
        <f t="shared" si="7"/>
        <v>9</v>
      </c>
      <c r="I34" s="141">
        <f t="shared" si="4"/>
        <v>134.881</v>
      </c>
      <c r="J34" s="141">
        <f t="shared" si="5"/>
        <v>25.74</v>
      </c>
      <c r="K34" s="141">
        <f t="shared" si="6"/>
        <v>160.621</v>
      </c>
      <c r="L34" s="306"/>
    </row>
    <row r="35" spans="1:12" ht="21.75" customHeight="1">
      <c r="A35" s="103">
        <v>31</v>
      </c>
      <c r="B35" s="103" t="s">
        <v>867</v>
      </c>
      <c r="C35" s="15">
        <v>7575</v>
      </c>
      <c r="D35" s="103">
        <v>708</v>
      </c>
      <c r="E35" s="15">
        <v>8887</v>
      </c>
      <c r="F35" s="103">
        <v>773</v>
      </c>
      <c r="G35" s="103">
        <f t="shared" si="3"/>
        <v>1312</v>
      </c>
      <c r="H35" s="103">
        <f t="shared" si="7"/>
        <v>65</v>
      </c>
      <c r="I35" s="141">
        <f t="shared" si="4"/>
        <v>772.7679999999999</v>
      </c>
      <c r="J35" s="141">
        <f t="shared" si="5"/>
        <v>185.9</v>
      </c>
      <c r="K35" s="141">
        <f t="shared" si="6"/>
        <v>958.6679999999999</v>
      </c>
      <c r="L35" s="306"/>
    </row>
    <row r="36" spans="1:12" ht="21.75" customHeight="1">
      <c r="A36" s="103">
        <v>32</v>
      </c>
      <c r="B36" s="103" t="s">
        <v>868</v>
      </c>
      <c r="C36" s="15">
        <v>8908</v>
      </c>
      <c r="D36" s="103">
        <v>1430</v>
      </c>
      <c r="E36" s="15">
        <v>9271</v>
      </c>
      <c r="F36" s="103">
        <v>1438</v>
      </c>
      <c r="G36" s="103">
        <f t="shared" si="3"/>
        <v>363</v>
      </c>
      <c r="H36" s="103">
        <f t="shared" si="7"/>
        <v>8</v>
      </c>
      <c r="I36" s="141">
        <f t="shared" si="4"/>
        <v>213.807</v>
      </c>
      <c r="J36" s="141">
        <f t="shared" si="5"/>
        <v>22.88</v>
      </c>
      <c r="K36" s="141">
        <f t="shared" si="6"/>
        <v>236.68699999999998</v>
      </c>
      <c r="L36" s="307"/>
    </row>
    <row r="37" spans="1:12" ht="21.75" customHeight="1">
      <c r="A37" s="103">
        <v>33</v>
      </c>
      <c r="B37" s="103" t="s">
        <v>869</v>
      </c>
      <c r="C37" s="15">
        <v>7426</v>
      </c>
      <c r="D37" s="103">
        <v>217</v>
      </c>
      <c r="E37" s="15">
        <v>8904</v>
      </c>
      <c r="F37" s="103">
        <v>269</v>
      </c>
      <c r="G37" s="103">
        <f t="shared" si="3"/>
        <v>1478</v>
      </c>
      <c r="H37" s="103">
        <f t="shared" si="7"/>
        <v>52</v>
      </c>
      <c r="I37" s="141">
        <f t="shared" si="4"/>
        <v>870.5419999999999</v>
      </c>
      <c r="J37" s="141">
        <f t="shared" si="5"/>
        <v>148.72</v>
      </c>
      <c r="K37" s="141">
        <f t="shared" si="6"/>
        <v>1019.262</v>
      </c>
      <c r="L37" s="305" t="s">
        <v>1469</v>
      </c>
    </row>
    <row r="38" spans="1:12" ht="21.75" customHeight="1">
      <c r="A38" s="103">
        <v>34</v>
      </c>
      <c r="B38" s="103" t="s">
        <v>870</v>
      </c>
      <c r="C38" s="15">
        <v>1787</v>
      </c>
      <c r="D38" s="103">
        <v>1599</v>
      </c>
      <c r="E38" s="15">
        <v>2863</v>
      </c>
      <c r="F38" s="103">
        <v>1635</v>
      </c>
      <c r="G38" s="103">
        <f t="shared" si="3"/>
        <v>1076</v>
      </c>
      <c r="H38" s="103">
        <f t="shared" si="7"/>
        <v>36</v>
      </c>
      <c r="I38" s="141">
        <f t="shared" si="4"/>
        <v>633.764</v>
      </c>
      <c r="J38" s="141">
        <f t="shared" si="5"/>
        <v>102.96</v>
      </c>
      <c r="K38" s="141">
        <f t="shared" si="6"/>
        <v>736.724</v>
      </c>
      <c r="L38" s="306"/>
    </row>
    <row r="39" spans="1:12" ht="21.75" customHeight="1">
      <c r="A39" s="103">
        <v>35</v>
      </c>
      <c r="B39" s="103" t="s">
        <v>871</v>
      </c>
      <c r="C39" s="15">
        <v>4952</v>
      </c>
      <c r="D39" s="103">
        <v>156</v>
      </c>
      <c r="E39" s="15">
        <v>6497</v>
      </c>
      <c r="F39" s="103">
        <v>219</v>
      </c>
      <c r="G39" s="103">
        <f t="shared" si="3"/>
        <v>1545</v>
      </c>
      <c r="H39" s="103">
        <f t="shared" si="7"/>
        <v>63</v>
      </c>
      <c r="I39" s="141">
        <f t="shared" si="4"/>
        <v>910.005</v>
      </c>
      <c r="J39" s="141">
        <f t="shared" si="5"/>
        <v>180.17999999999998</v>
      </c>
      <c r="K39" s="141">
        <f t="shared" si="6"/>
        <v>1090.185</v>
      </c>
      <c r="L39" s="306"/>
    </row>
    <row r="40" spans="1:12" ht="21.75" customHeight="1">
      <c r="A40" s="103">
        <v>36</v>
      </c>
      <c r="B40" s="103" t="s">
        <v>872</v>
      </c>
      <c r="C40" s="15">
        <v>5325</v>
      </c>
      <c r="D40" s="103">
        <v>539</v>
      </c>
      <c r="E40" s="15">
        <v>5931</v>
      </c>
      <c r="F40" s="103">
        <v>568</v>
      </c>
      <c r="G40" s="103">
        <f t="shared" si="3"/>
        <v>606</v>
      </c>
      <c r="H40" s="103">
        <f t="shared" si="7"/>
        <v>29</v>
      </c>
      <c r="I40" s="141">
        <f t="shared" si="4"/>
        <v>356.93399999999997</v>
      </c>
      <c r="J40" s="141">
        <f t="shared" si="5"/>
        <v>82.94</v>
      </c>
      <c r="K40" s="141">
        <f t="shared" si="6"/>
        <v>439.87399999999997</v>
      </c>
      <c r="L40" s="306"/>
    </row>
    <row r="41" spans="1:12" ht="21.75" customHeight="1">
      <c r="A41" s="103">
        <v>37</v>
      </c>
      <c r="B41" s="103" t="s">
        <v>873</v>
      </c>
      <c r="C41" s="15">
        <v>3186</v>
      </c>
      <c r="D41" s="103">
        <v>148</v>
      </c>
      <c r="E41" s="15">
        <v>5178</v>
      </c>
      <c r="F41" s="103">
        <v>239</v>
      </c>
      <c r="G41" s="103">
        <f t="shared" si="3"/>
        <v>1992</v>
      </c>
      <c r="H41" s="103">
        <f t="shared" si="7"/>
        <v>91</v>
      </c>
      <c r="I41" s="141">
        <f t="shared" si="4"/>
        <v>1173.288</v>
      </c>
      <c r="J41" s="141">
        <f t="shared" si="5"/>
        <v>260.26</v>
      </c>
      <c r="K41" s="141">
        <f t="shared" si="6"/>
        <v>1433.548</v>
      </c>
      <c r="L41" s="306"/>
    </row>
    <row r="42" spans="1:12" ht="21.75" customHeight="1">
      <c r="A42" s="103">
        <v>38</v>
      </c>
      <c r="B42" s="103" t="s">
        <v>874</v>
      </c>
      <c r="C42" s="15">
        <v>7121</v>
      </c>
      <c r="D42" s="103">
        <v>1739</v>
      </c>
      <c r="E42" s="15">
        <v>8243</v>
      </c>
      <c r="F42" s="103">
        <v>1808</v>
      </c>
      <c r="G42" s="103">
        <f t="shared" si="3"/>
        <v>1122</v>
      </c>
      <c r="H42" s="103">
        <f t="shared" si="7"/>
        <v>69</v>
      </c>
      <c r="I42" s="141">
        <f t="shared" si="4"/>
        <v>660.858</v>
      </c>
      <c r="J42" s="141">
        <f t="shared" si="5"/>
        <v>197.34</v>
      </c>
      <c r="K42" s="141">
        <f t="shared" si="6"/>
        <v>858.198</v>
      </c>
      <c r="L42" s="306"/>
    </row>
    <row r="43" spans="1:12" ht="21.75" customHeight="1">
      <c r="A43" s="103">
        <v>39</v>
      </c>
      <c r="B43" s="103" t="s">
        <v>875</v>
      </c>
      <c r="C43" s="15">
        <v>9483</v>
      </c>
      <c r="D43" s="103">
        <v>1655</v>
      </c>
      <c r="E43" s="15">
        <v>9483</v>
      </c>
      <c r="F43" s="103">
        <v>1655</v>
      </c>
      <c r="G43" s="103">
        <f t="shared" si="3"/>
        <v>0</v>
      </c>
      <c r="H43" s="103">
        <f t="shared" si="7"/>
        <v>0</v>
      </c>
      <c r="I43" s="141">
        <f t="shared" si="4"/>
        <v>0</v>
      </c>
      <c r="J43" s="141">
        <f t="shared" si="5"/>
        <v>0</v>
      </c>
      <c r="K43" s="141">
        <f t="shared" si="6"/>
        <v>0</v>
      </c>
      <c r="L43" s="306"/>
    </row>
    <row r="44" spans="1:12" ht="21.75" customHeight="1">
      <c r="A44" s="103">
        <v>40</v>
      </c>
      <c r="B44" s="103" t="s">
        <v>876</v>
      </c>
      <c r="C44" s="15">
        <v>1865</v>
      </c>
      <c r="D44" s="103">
        <v>738</v>
      </c>
      <c r="E44" s="15">
        <v>3417</v>
      </c>
      <c r="F44" s="103">
        <v>782</v>
      </c>
      <c r="G44" s="103">
        <f t="shared" si="3"/>
        <v>1552</v>
      </c>
      <c r="H44" s="103">
        <f t="shared" si="7"/>
        <v>44</v>
      </c>
      <c r="I44" s="141">
        <f t="shared" si="4"/>
        <v>914.1279999999999</v>
      </c>
      <c r="J44" s="141">
        <f t="shared" si="5"/>
        <v>125.83999999999999</v>
      </c>
      <c r="K44" s="141">
        <f t="shared" si="6"/>
        <v>1039.9679999999998</v>
      </c>
      <c r="L44" s="306"/>
    </row>
    <row r="45" spans="1:12" ht="21.75" customHeight="1">
      <c r="A45" s="103">
        <v>41</v>
      </c>
      <c r="B45" s="103" t="s">
        <v>877</v>
      </c>
      <c r="C45" s="15">
        <v>7042</v>
      </c>
      <c r="D45" s="103">
        <v>1103</v>
      </c>
      <c r="E45" s="15">
        <v>7097</v>
      </c>
      <c r="F45" s="103">
        <v>1106</v>
      </c>
      <c r="G45" s="103">
        <f t="shared" si="3"/>
        <v>55</v>
      </c>
      <c r="H45" s="103">
        <f t="shared" si="7"/>
        <v>3</v>
      </c>
      <c r="I45" s="141">
        <f t="shared" si="4"/>
        <v>32.394999999999996</v>
      </c>
      <c r="J45" s="141">
        <f t="shared" si="5"/>
        <v>8.58</v>
      </c>
      <c r="K45" s="141">
        <f t="shared" si="6"/>
        <v>40.974999999999994</v>
      </c>
      <c r="L45" s="306"/>
    </row>
    <row r="46" spans="1:12" s="142" customFormat="1" ht="21.75" customHeight="1">
      <c r="A46" s="15">
        <v>42</v>
      </c>
      <c r="B46" s="15" t="s">
        <v>878</v>
      </c>
      <c r="C46" s="15">
        <v>2688</v>
      </c>
      <c r="D46" s="15">
        <v>495</v>
      </c>
      <c r="E46" s="15">
        <v>3325</v>
      </c>
      <c r="F46" s="15">
        <v>431</v>
      </c>
      <c r="G46" s="15">
        <f t="shared" si="3"/>
        <v>637</v>
      </c>
      <c r="H46" s="15">
        <f t="shared" si="7"/>
        <v>-64</v>
      </c>
      <c r="I46" s="144">
        <f t="shared" si="4"/>
        <v>375.193</v>
      </c>
      <c r="J46" s="144">
        <f t="shared" si="5"/>
        <v>-183.04</v>
      </c>
      <c r="K46" s="144">
        <f t="shared" si="6"/>
        <v>192.153</v>
      </c>
      <c r="L46" s="306"/>
    </row>
    <row r="47" spans="1:14" s="165" customFormat="1" ht="21.75" customHeight="1">
      <c r="A47" s="67">
        <v>43</v>
      </c>
      <c r="B47" s="67" t="s">
        <v>879</v>
      </c>
      <c r="C47" s="67">
        <v>738</v>
      </c>
      <c r="D47" s="67">
        <v>484</v>
      </c>
      <c r="E47" s="67">
        <v>2193</v>
      </c>
      <c r="F47" s="67">
        <v>520</v>
      </c>
      <c r="G47" s="67">
        <v>416</v>
      </c>
      <c r="H47" s="67">
        <f t="shared" si="7"/>
        <v>36</v>
      </c>
      <c r="I47" s="164">
        <f t="shared" si="4"/>
        <v>245.024</v>
      </c>
      <c r="J47" s="164">
        <f t="shared" si="5"/>
        <v>102.96</v>
      </c>
      <c r="K47" s="164">
        <f t="shared" si="6"/>
        <v>347.984</v>
      </c>
      <c r="L47" s="306"/>
      <c r="M47" s="365"/>
      <c r="N47" s="366"/>
    </row>
    <row r="48" spans="1:12" ht="21.75" customHeight="1">
      <c r="A48" s="103">
        <v>44</v>
      </c>
      <c r="B48" s="103" t="s">
        <v>880</v>
      </c>
      <c r="C48" s="15">
        <v>5026</v>
      </c>
      <c r="D48" s="103">
        <v>625</v>
      </c>
      <c r="E48" s="15">
        <v>5156</v>
      </c>
      <c r="F48" s="103">
        <v>634</v>
      </c>
      <c r="G48" s="103">
        <f t="shared" si="3"/>
        <v>130</v>
      </c>
      <c r="H48" s="103">
        <f t="shared" si="7"/>
        <v>9</v>
      </c>
      <c r="I48" s="141">
        <f t="shared" si="4"/>
        <v>76.57</v>
      </c>
      <c r="J48" s="141">
        <f t="shared" si="5"/>
        <v>25.74</v>
      </c>
      <c r="K48" s="141">
        <f t="shared" si="6"/>
        <v>102.30999999999999</v>
      </c>
      <c r="L48" s="306"/>
    </row>
    <row r="49" spans="1:12" ht="21.75" customHeight="1">
      <c r="A49" s="103">
        <v>45</v>
      </c>
      <c r="B49" s="103" t="s">
        <v>881</v>
      </c>
      <c r="C49" s="15">
        <v>2546</v>
      </c>
      <c r="D49" s="103">
        <v>858</v>
      </c>
      <c r="E49" s="15">
        <v>4091</v>
      </c>
      <c r="F49" s="103">
        <v>897</v>
      </c>
      <c r="G49" s="103">
        <f t="shared" si="3"/>
        <v>1545</v>
      </c>
      <c r="H49" s="103">
        <f t="shared" si="7"/>
        <v>39</v>
      </c>
      <c r="I49" s="141">
        <f t="shared" si="4"/>
        <v>910.005</v>
      </c>
      <c r="J49" s="141">
        <f t="shared" si="5"/>
        <v>111.53999999999999</v>
      </c>
      <c r="K49" s="141">
        <f t="shared" si="6"/>
        <v>1021.545</v>
      </c>
      <c r="L49" s="306"/>
    </row>
    <row r="50" spans="1:12" ht="21.75" customHeight="1">
      <c r="A50" s="103">
        <v>46</v>
      </c>
      <c r="B50" s="103" t="s">
        <v>882</v>
      </c>
      <c r="C50" s="15">
        <v>482</v>
      </c>
      <c r="D50" s="103">
        <v>1207</v>
      </c>
      <c r="E50" s="15">
        <v>1148</v>
      </c>
      <c r="F50" s="103">
        <v>1245</v>
      </c>
      <c r="G50" s="103">
        <f t="shared" si="3"/>
        <v>666</v>
      </c>
      <c r="H50" s="103">
        <f t="shared" si="7"/>
        <v>38</v>
      </c>
      <c r="I50" s="141">
        <f t="shared" si="4"/>
        <v>392.274</v>
      </c>
      <c r="J50" s="141">
        <f t="shared" si="5"/>
        <v>108.67999999999999</v>
      </c>
      <c r="K50" s="141">
        <f t="shared" si="6"/>
        <v>500.954</v>
      </c>
      <c r="L50" s="306"/>
    </row>
    <row r="51" spans="1:12" ht="21.75" customHeight="1">
      <c r="A51" s="103">
        <v>47</v>
      </c>
      <c r="B51" s="103" t="s">
        <v>883</v>
      </c>
      <c r="C51" s="15">
        <v>32018</v>
      </c>
      <c r="D51" s="103">
        <v>6011</v>
      </c>
      <c r="E51" s="15">
        <v>33406</v>
      </c>
      <c r="F51" s="103">
        <v>6149</v>
      </c>
      <c r="G51" s="103">
        <f t="shared" si="3"/>
        <v>1388</v>
      </c>
      <c r="H51" s="103">
        <f t="shared" si="7"/>
        <v>138</v>
      </c>
      <c r="I51" s="141">
        <f t="shared" si="4"/>
        <v>817.5319999999999</v>
      </c>
      <c r="J51" s="141">
        <f t="shared" si="5"/>
        <v>394.68</v>
      </c>
      <c r="K51" s="141">
        <f t="shared" si="6"/>
        <v>1212.212</v>
      </c>
      <c r="L51" s="306"/>
    </row>
    <row r="52" spans="1:12" ht="21.75" customHeight="1">
      <c r="A52" s="103">
        <v>48</v>
      </c>
      <c r="B52" s="103" t="s">
        <v>884</v>
      </c>
      <c r="C52" s="15">
        <v>1639</v>
      </c>
      <c r="D52" s="103">
        <v>2285</v>
      </c>
      <c r="E52" s="15">
        <v>4318</v>
      </c>
      <c r="F52" s="103">
        <v>2365</v>
      </c>
      <c r="G52" s="103">
        <f t="shared" si="3"/>
        <v>2679</v>
      </c>
      <c r="H52" s="103">
        <f t="shared" si="7"/>
        <v>80</v>
      </c>
      <c r="I52" s="141">
        <f t="shared" si="4"/>
        <v>1577.9309999999998</v>
      </c>
      <c r="J52" s="141">
        <f t="shared" si="5"/>
        <v>228.79999999999998</v>
      </c>
      <c r="K52" s="141">
        <f t="shared" si="6"/>
        <v>1806.7309999999998</v>
      </c>
      <c r="L52" s="307"/>
    </row>
    <row r="53" spans="1:12" ht="21.75" customHeight="1">
      <c r="A53" s="103">
        <v>49</v>
      </c>
      <c r="B53" s="103" t="s">
        <v>885</v>
      </c>
      <c r="C53" s="15">
        <v>8921</v>
      </c>
      <c r="D53" s="103">
        <v>1039</v>
      </c>
      <c r="E53" s="15">
        <v>9795</v>
      </c>
      <c r="F53" s="103">
        <v>1071</v>
      </c>
      <c r="G53" s="103">
        <f t="shared" si="3"/>
        <v>874</v>
      </c>
      <c r="H53" s="103">
        <f t="shared" si="7"/>
        <v>32</v>
      </c>
      <c r="I53" s="141">
        <f t="shared" si="4"/>
        <v>514.786</v>
      </c>
      <c r="J53" s="141">
        <f t="shared" si="5"/>
        <v>91.52</v>
      </c>
      <c r="K53" s="141">
        <f t="shared" si="6"/>
        <v>606.3059999999999</v>
      </c>
      <c r="L53" s="305" t="s">
        <v>1468</v>
      </c>
    </row>
    <row r="54" spans="1:12" ht="21.75" customHeight="1">
      <c r="A54" s="103">
        <v>50</v>
      </c>
      <c r="B54" s="103" t="s">
        <v>886</v>
      </c>
      <c r="C54" s="15">
        <v>7626</v>
      </c>
      <c r="D54" s="103">
        <v>731</v>
      </c>
      <c r="E54" s="15">
        <v>8827</v>
      </c>
      <c r="F54" s="103">
        <v>764</v>
      </c>
      <c r="G54" s="103">
        <f t="shared" si="3"/>
        <v>1201</v>
      </c>
      <c r="H54" s="103">
        <f t="shared" si="7"/>
        <v>33</v>
      </c>
      <c r="I54" s="141">
        <f t="shared" si="4"/>
        <v>707.389</v>
      </c>
      <c r="J54" s="141">
        <f t="shared" si="5"/>
        <v>94.38</v>
      </c>
      <c r="K54" s="141">
        <f t="shared" si="6"/>
        <v>801.769</v>
      </c>
      <c r="L54" s="306"/>
    </row>
    <row r="55" spans="1:12" ht="21.75" customHeight="1">
      <c r="A55" s="103">
        <v>51</v>
      </c>
      <c r="B55" s="103" t="s">
        <v>887</v>
      </c>
      <c r="C55" s="15">
        <v>2197</v>
      </c>
      <c r="D55" s="103">
        <v>1835</v>
      </c>
      <c r="E55" s="15">
        <v>3303</v>
      </c>
      <c r="F55" s="103">
        <v>1861</v>
      </c>
      <c r="G55" s="103">
        <f t="shared" si="3"/>
        <v>1106</v>
      </c>
      <c r="H55" s="103">
        <f t="shared" si="7"/>
        <v>26</v>
      </c>
      <c r="I55" s="141">
        <f t="shared" si="4"/>
        <v>651.434</v>
      </c>
      <c r="J55" s="141">
        <f t="shared" si="5"/>
        <v>74.36</v>
      </c>
      <c r="K55" s="141">
        <f t="shared" si="6"/>
        <v>725.794</v>
      </c>
      <c r="L55" s="306"/>
    </row>
    <row r="56" spans="1:12" ht="21.75" customHeight="1">
      <c r="A56" s="103">
        <v>52</v>
      </c>
      <c r="B56" s="103" t="s">
        <v>888</v>
      </c>
      <c r="C56" s="15">
        <v>5010</v>
      </c>
      <c r="D56" s="103">
        <v>473</v>
      </c>
      <c r="E56" s="15">
        <v>6206</v>
      </c>
      <c r="F56" s="103">
        <v>486</v>
      </c>
      <c r="G56" s="103">
        <f t="shared" si="3"/>
        <v>1196</v>
      </c>
      <c r="H56" s="103">
        <f t="shared" si="7"/>
        <v>13</v>
      </c>
      <c r="I56" s="141">
        <f t="shared" si="4"/>
        <v>704.444</v>
      </c>
      <c r="J56" s="141">
        <f t="shared" si="5"/>
        <v>37.18</v>
      </c>
      <c r="K56" s="141">
        <f t="shared" si="6"/>
        <v>741.6239999999999</v>
      </c>
      <c r="L56" s="306"/>
    </row>
    <row r="57" spans="1:12" s="143" customFormat="1" ht="21.75" customHeight="1">
      <c r="A57" s="103">
        <v>53</v>
      </c>
      <c r="B57" s="102" t="s">
        <v>889</v>
      </c>
      <c r="C57" s="102">
        <v>6825</v>
      </c>
      <c r="D57" s="102">
        <v>1390</v>
      </c>
      <c r="E57" s="102">
        <v>18775</v>
      </c>
      <c r="F57" s="102">
        <v>1444</v>
      </c>
      <c r="G57" s="103">
        <f t="shared" si="3"/>
        <v>11950</v>
      </c>
      <c r="H57" s="103">
        <f t="shared" si="7"/>
        <v>54</v>
      </c>
      <c r="I57" s="141">
        <f t="shared" si="4"/>
        <v>7038.549999999999</v>
      </c>
      <c r="J57" s="141">
        <f t="shared" si="5"/>
        <v>154.44</v>
      </c>
      <c r="K57" s="141">
        <f t="shared" si="6"/>
        <v>7192.989999999999</v>
      </c>
      <c r="L57" s="306"/>
    </row>
    <row r="58" spans="1:12" ht="21.75" customHeight="1">
      <c r="A58" s="103">
        <v>54</v>
      </c>
      <c r="B58" s="103" t="s">
        <v>956</v>
      </c>
      <c r="C58" s="15">
        <v>1334</v>
      </c>
      <c r="D58" s="103">
        <v>2078</v>
      </c>
      <c r="E58" s="15">
        <v>2704</v>
      </c>
      <c r="F58" s="103">
        <v>2112</v>
      </c>
      <c r="G58" s="103">
        <f t="shared" si="3"/>
        <v>1370</v>
      </c>
      <c r="H58" s="103">
        <f t="shared" si="7"/>
        <v>34</v>
      </c>
      <c r="I58" s="141">
        <f t="shared" si="4"/>
        <v>806.93</v>
      </c>
      <c r="J58" s="141">
        <f t="shared" si="5"/>
        <v>97.24</v>
      </c>
      <c r="K58" s="141">
        <f t="shared" si="6"/>
        <v>904.17</v>
      </c>
      <c r="L58" s="306"/>
    </row>
    <row r="59" spans="1:12" ht="21.75" customHeight="1">
      <c r="A59" s="103">
        <v>55</v>
      </c>
      <c r="B59" s="103" t="s">
        <v>890</v>
      </c>
      <c r="C59" s="15">
        <v>7101</v>
      </c>
      <c r="D59" s="103">
        <v>825</v>
      </c>
      <c r="E59" s="15">
        <v>7435</v>
      </c>
      <c r="F59" s="103">
        <v>841</v>
      </c>
      <c r="G59" s="103">
        <f t="shared" si="3"/>
        <v>334</v>
      </c>
      <c r="H59" s="103">
        <f t="shared" si="7"/>
        <v>16</v>
      </c>
      <c r="I59" s="141">
        <f t="shared" si="4"/>
        <v>196.726</v>
      </c>
      <c r="J59" s="141">
        <f t="shared" si="5"/>
        <v>45.76</v>
      </c>
      <c r="K59" s="141">
        <f t="shared" si="6"/>
        <v>242.486</v>
      </c>
      <c r="L59" s="306"/>
    </row>
    <row r="60" spans="1:12" ht="21.75" customHeight="1">
      <c r="A60" s="103">
        <v>56</v>
      </c>
      <c r="B60" s="103" t="s">
        <v>891</v>
      </c>
      <c r="C60" s="15">
        <v>5513</v>
      </c>
      <c r="D60" s="103">
        <v>1080</v>
      </c>
      <c r="E60" s="15">
        <v>8146</v>
      </c>
      <c r="F60" s="103">
        <v>1162</v>
      </c>
      <c r="G60" s="103">
        <f t="shared" si="3"/>
        <v>2633</v>
      </c>
      <c r="H60" s="103">
        <f t="shared" si="7"/>
        <v>82</v>
      </c>
      <c r="I60" s="141">
        <f t="shared" si="4"/>
        <v>1550.837</v>
      </c>
      <c r="J60" s="141">
        <f t="shared" si="5"/>
        <v>234.51999999999998</v>
      </c>
      <c r="K60" s="141">
        <f t="shared" si="6"/>
        <v>1785.357</v>
      </c>
      <c r="L60" s="306"/>
    </row>
    <row r="61" spans="1:12" ht="21.75" customHeight="1">
      <c r="A61" s="103">
        <v>57</v>
      </c>
      <c r="B61" s="103" t="s">
        <v>892</v>
      </c>
      <c r="C61" s="15">
        <v>824</v>
      </c>
      <c r="D61" s="103">
        <v>1148</v>
      </c>
      <c r="E61" s="15">
        <v>956</v>
      </c>
      <c r="F61" s="103">
        <v>1156</v>
      </c>
      <c r="G61" s="103">
        <f aca="true" t="shared" si="8" ref="G61:G75">E61-C61</f>
        <v>132</v>
      </c>
      <c r="H61" s="103">
        <f aca="true" t="shared" si="9" ref="H61:H75">F61-D61</f>
        <v>8</v>
      </c>
      <c r="I61" s="141">
        <f t="shared" si="4"/>
        <v>77.74799999999999</v>
      </c>
      <c r="J61" s="141">
        <f t="shared" si="5"/>
        <v>22.88</v>
      </c>
      <c r="K61" s="141">
        <f t="shared" si="6"/>
        <v>100.62799999999999</v>
      </c>
      <c r="L61" s="306"/>
    </row>
    <row r="62" spans="1:12" ht="21.75" customHeight="1">
      <c r="A62" s="103">
        <v>58</v>
      </c>
      <c r="B62" s="103" t="s">
        <v>893</v>
      </c>
      <c r="C62" s="15">
        <v>26186</v>
      </c>
      <c r="D62" s="103">
        <v>1334</v>
      </c>
      <c r="E62" s="15">
        <v>27509</v>
      </c>
      <c r="F62" s="103">
        <v>1387</v>
      </c>
      <c r="G62" s="103">
        <f t="shared" si="8"/>
        <v>1323</v>
      </c>
      <c r="H62" s="103">
        <f t="shared" si="9"/>
        <v>53</v>
      </c>
      <c r="I62" s="141">
        <f t="shared" si="4"/>
        <v>779.247</v>
      </c>
      <c r="J62" s="141">
        <f t="shared" si="5"/>
        <v>151.57999999999998</v>
      </c>
      <c r="K62" s="141">
        <f t="shared" si="6"/>
        <v>930.827</v>
      </c>
      <c r="L62" s="306"/>
    </row>
    <row r="63" spans="1:12" ht="21.75" customHeight="1">
      <c r="A63" s="103">
        <v>59</v>
      </c>
      <c r="B63" s="103" t="s">
        <v>894</v>
      </c>
      <c r="C63" s="15">
        <v>17241</v>
      </c>
      <c r="D63" s="103">
        <v>1744</v>
      </c>
      <c r="E63" s="15">
        <v>18174</v>
      </c>
      <c r="F63" s="103">
        <v>1811</v>
      </c>
      <c r="G63" s="103">
        <f t="shared" si="8"/>
        <v>933</v>
      </c>
      <c r="H63" s="103">
        <f t="shared" si="9"/>
        <v>67</v>
      </c>
      <c r="I63" s="141">
        <f t="shared" si="4"/>
        <v>549.5369999999999</v>
      </c>
      <c r="J63" s="141">
        <f t="shared" si="5"/>
        <v>191.62</v>
      </c>
      <c r="K63" s="141">
        <f t="shared" si="6"/>
        <v>741.1569999999999</v>
      </c>
      <c r="L63" s="306"/>
    </row>
    <row r="64" spans="1:12" ht="21.75" customHeight="1">
      <c r="A64" s="103">
        <v>60</v>
      </c>
      <c r="B64" s="103" t="s">
        <v>895</v>
      </c>
      <c r="C64" s="15">
        <v>18377</v>
      </c>
      <c r="D64" s="103">
        <v>548</v>
      </c>
      <c r="E64" s="15">
        <v>19596</v>
      </c>
      <c r="F64" s="103">
        <v>579</v>
      </c>
      <c r="G64" s="103">
        <f t="shared" si="8"/>
        <v>1219</v>
      </c>
      <c r="H64" s="103">
        <f t="shared" si="9"/>
        <v>31</v>
      </c>
      <c r="I64" s="141">
        <f t="shared" si="4"/>
        <v>717.991</v>
      </c>
      <c r="J64" s="141">
        <f t="shared" si="5"/>
        <v>88.66</v>
      </c>
      <c r="K64" s="141">
        <f t="shared" si="6"/>
        <v>806.651</v>
      </c>
      <c r="L64" s="306"/>
    </row>
    <row r="65" spans="1:12" ht="21.75" customHeight="1">
      <c r="A65" s="103">
        <v>61</v>
      </c>
      <c r="B65" s="103" t="s">
        <v>896</v>
      </c>
      <c r="C65" s="15">
        <v>23211</v>
      </c>
      <c r="D65" s="103">
        <v>1100</v>
      </c>
      <c r="E65" s="15">
        <v>24652</v>
      </c>
      <c r="F65" s="103">
        <v>1132</v>
      </c>
      <c r="G65" s="103">
        <f t="shared" si="8"/>
        <v>1441</v>
      </c>
      <c r="H65" s="103">
        <f t="shared" si="9"/>
        <v>32</v>
      </c>
      <c r="I65" s="141">
        <f t="shared" si="4"/>
        <v>848.7489999999999</v>
      </c>
      <c r="J65" s="141">
        <f t="shared" si="5"/>
        <v>91.52</v>
      </c>
      <c r="K65" s="141">
        <f t="shared" si="6"/>
        <v>940.2689999999999</v>
      </c>
      <c r="L65" s="306"/>
    </row>
    <row r="66" spans="1:12" ht="21.75" customHeight="1">
      <c r="A66" s="103">
        <v>62</v>
      </c>
      <c r="B66" s="103" t="s">
        <v>897</v>
      </c>
      <c r="C66" s="15">
        <v>12624</v>
      </c>
      <c r="D66" s="103">
        <v>357</v>
      </c>
      <c r="E66" s="15">
        <v>13524</v>
      </c>
      <c r="F66" s="103">
        <v>376</v>
      </c>
      <c r="G66" s="103">
        <f t="shared" si="8"/>
        <v>900</v>
      </c>
      <c r="H66" s="103">
        <f t="shared" si="9"/>
        <v>19</v>
      </c>
      <c r="I66" s="141">
        <f t="shared" si="4"/>
        <v>530.1</v>
      </c>
      <c r="J66" s="141">
        <f t="shared" si="5"/>
        <v>54.339999999999996</v>
      </c>
      <c r="K66" s="141">
        <f t="shared" si="6"/>
        <v>584.44</v>
      </c>
      <c r="L66" s="306"/>
    </row>
    <row r="67" spans="1:12" ht="21.75" customHeight="1">
      <c r="A67" s="103">
        <v>63</v>
      </c>
      <c r="B67" s="103" t="s">
        <v>898</v>
      </c>
      <c r="C67" s="15">
        <v>37652</v>
      </c>
      <c r="D67" s="103">
        <v>1057</v>
      </c>
      <c r="E67" s="15">
        <v>39567</v>
      </c>
      <c r="F67" s="103">
        <v>1107</v>
      </c>
      <c r="G67" s="103">
        <f t="shared" si="8"/>
        <v>1915</v>
      </c>
      <c r="H67" s="103">
        <f t="shared" si="9"/>
        <v>50</v>
      </c>
      <c r="I67" s="141">
        <f t="shared" si="4"/>
        <v>1127.935</v>
      </c>
      <c r="J67" s="141">
        <f t="shared" si="5"/>
        <v>143</v>
      </c>
      <c r="K67" s="141">
        <f t="shared" si="6"/>
        <v>1270.935</v>
      </c>
      <c r="L67" s="306"/>
    </row>
    <row r="68" spans="1:12" ht="21.75" customHeight="1">
      <c r="A68" s="103">
        <v>64</v>
      </c>
      <c r="B68" s="103" t="s">
        <v>899</v>
      </c>
      <c r="C68" s="15">
        <v>34236</v>
      </c>
      <c r="D68" s="103">
        <v>1181</v>
      </c>
      <c r="E68" s="15">
        <v>36436</v>
      </c>
      <c r="F68" s="103">
        <v>1241</v>
      </c>
      <c r="G68" s="103">
        <f t="shared" si="8"/>
        <v>2200</v>
      </c>
      <c r="H68" s="103">
        <f t="shared" si="9"/>
        <v>60</v>
      </c>
      <c r="I68" s="141">
        <f t="shared" si="4"/>
        <v>1295.8</v>
      </c>
      <c r="J68" s="141">
        <f t="shared" si="5"/>
        <v>171.6</v>
      </c>
      <c r="K68" s="141">
        <f t="shared" si="6"/>
        <v>1467.3999999999999</v>
      </c>
      <c r="L68" s="307"/>
    </row>
    <row r="69" spans="1:12" ht="21.75" customHeight="1">
      <c r="A69" s="103">
        <v>65</v>
      </c>
      <c r="B69" s="103" t="s">
        <v>900</v>
      </c>
      <c r="C69" s="15">
        <v>5598</v>
      </c>
      <c r="D69" s="103">
        <v>1816</v>
      </c>
      <c r="E69" s="15">
        <v>6539</v>
      </c>
      <c r="F69" s="103">
        <v>1905</v>
      </c>
      <c r="G69" s="103">
        <f t="shared" si="8"/>
        <v>941</v>
      </c>
      <c r="H69" s="103">
        <f t="shared" si="9"/>
        <v>89</v>
      </c>
      <c r="I69" s="141">
        <f t="shared" si="4"/>
        <v>554.249</v>
      </c>
      <c r="J69" s="141">
        <f t="shared" si="5"/>
        <v>254.54</v>
      </c>
      <c r="K69" s="141">
        <f t="shared" si="6"/>
        <v>808.789</v>
      </c>
      <c r="L69" s="305" t="s">
        <v>1469</v>
      </c>
    </row>
    <row r="70" spans="1:12" ht="21.75" customHeight="1">
      <c r="A70" s="103">
        <v>66</v>
      </c>
      <c r="B70" s="103" t="s">
        <v>901</v>
      </c>
      <c r="C70" s="15">
        <v>34247</v>
      </c>
      <c r="D70" s="103">
        <v>1112</v>
      </c>
      <c r="E70" s="15">
        <v>36186</v>
      </c>
      <c r="F70" s="103">
        <v>1167</v>
      </c>
      <c r="G70" s="103">
        <f t="shared" si="8"/>
        <v>1939</v>
      </c>
      <c r="H70" s="103">
        <f t="shared" si="9"/>
        <v>55</v>
      </c>
      <c r="I70" s="141">
        <f t="shared" si="4"/>
        <v>1142.071</v>
      </c>
      <c r="J70" s="141">
        <f t="shared" si="5"/>
        <v>157.29999999999998</v>
      </c>
      <c r="K70" s="141">
        <f t="shared" si="6"/>
        <v>1299.3709999999999</v>
      </c>
      <c r="L70" s="306"/>
    </row>
    <row r="71" spans="1:12" ht="21.75" customHeight="1">
      <c r="A71" s="103">
        <v>67</v>
      </c>
      <c r="B71" s="103" t="s">
        <v>902</v>
      </c>
      <c r="C71" s="15">
        <v>32404</v>
      </c>
      <c r="D71" s="103">
        <v>1070</v>
      </c>
      <c r="E71" s="15">
        <v>33673</v>
      </c>
      <c r="F71" s="103">
        <v>1090</v>
      </c>
      <c r="G71" s="103">
        <f t="shared" si="8"/>
        <v>1269</v>
      </c>
      <c r="H71" s="103">
        <f t="shared" si="9"/>
        <v>20</v>
      </c>
      <c r="I71" s="141">
        <f t="shared" si="4"/>
        <v>747.4409999999999</v>
      </c>
      <c r="J71" s="141">
        <f t="shared" si="5"/>
        <v>57.199999999999996</v>
      </c>
      <c r="K71" s="141">
        <f t="shared" si="6"/>
        <v>804.641</v>
      </c>
      <c r="L71" s="306"/>
    </row>
    <row r="72" spans="1:12" ht="21.75" customHeight="1">
      <c r="A72" s="103">
        <v>68</v>
      </c>
      <c r="B72" s="15" t="s">
        <v>903</v>
      </c>
      <c r="C72" s="15">
        <v>6677</v>
      </c>
      <c r="D72" s="15">
        <v>1357</v>
      </c>
      <c r="E72" s="15">
        <v>7397</v>
      </c>
      <c r="F72" s="103">
        <v>1413</v>
      </c>
      <c r="G72" s="103">
        <f t="shared" si="8"/>
        <v>720</v>
      </c>
      <c r="H72" s="103">
        <f t="shared" si="9"/>
        <v>56</v>
      </c>
      <c r="I72" s="141">
        <f t="shared" si="4"/>
        <v>424.08</v>
      </c>
      <c r="J72" s="141">
        <f t="shared" si="5"/>
        <v>160.16</v>
      </c>
      <c r="K72" s="141">
        <f t="shared" si="6"/>
        <v>584.24</v>
      </c>
      <c r="L72" s="306"/>
    </row>
    <row r="73" spans="1:12" ht="21.75" customHeight="1">
      <c r="A73" s="103">
        <v>69</v>
      </c>
      <c r="B73" s="15" t="s">
        <v>904</v>
      </c>
      <c r="C73" s="15">
        <v>5564</v>
      </c>
      <c r="D73" s="15">
        <v>3134</v>
      </c>
      <c r="E73" s="15">
        <v>7229</v>
      </c>
      <c r="F73" s="103">
        <v>3226</v>
      </c>
      <c r="G73" s="103">
        <f t="shared" si="8"/>
        <v>1665</v>
      </c>
      <c r="H73" s="103">
        <f t="shared" si="9"/>
        <v>92</v>
      </c>
      <c r="I73" s="141">
        <f t="shared" si="4"/>
        <v>980.685</v>
      </c>
      <c r="J73" s="141">
        <f t="shared" si="5"/>
        <v>263.12</v>
      </c>
      <c r="K73" s="141">
        <f t="shared" si="6"/>
        <v>1243.8049999999998</v>
      </c>
      <c r="L73" s="306"/>
    </row>
    <row r="74" spans="1:12" ht="21.75" customHeight="1">
      <c r="A74" s="103">
        <v>70</v>
      </c>
      <c r="B74" s="15" t="s">
        <v>905</v>
      </c>
      <c r="C74" s="15">
        <v>4236</v>
      </c>
      <c r="D74" s="15">
        <v>2270</v>
      </c>
      <c r="E74" s="15">
        <v>7604</v>
      </c>
      <c r="F74" s="103">
        <v>2306</v>
      </c>
      <c r="G74" s="103">
        <f t="shared" si="8"/>
        <v>3368</v>
      </c>
      <c r="H74" s="103">
        <f t="shared" si="9"/>
        <v>36</v>
      </c>
      <c r="I74" s="141">
        <f t="shared" si="4"/>
        <v>1983.752</v>
      </c>
      <c r="J74" s="141">
        <f t="shared" si="5"/>
        <v>102.96</v>
      </c>
      <c r="K74" s="141">
        <f t="shared" si="6"/>
        <v>2086.712</v>
      </c>
      <c r="L74" s="306"/>
    </row>
    <row r="75" spans="1:12" ht="21.75" customHeight="1">
      <c r="A75" s="103">
        <v>71</v>
      </c>
      <c r="B75" s="15" t="s">
        <v>906</v>
      </c>
      <c r="C75" s="15">
        <v>5857</v>
      </c>
      <c r="D75" s="15">
        <v>932</v>
      </c>
      <c r="E75" s="15">
        <v>6834</v>
      </c>
      <c r="F75" s="103">
        <v>950</v>
      </c>
      <c r="G75" s="103">
        <f t="shared" si="8"/>
        <v>977</v>
      </c>
      <c r="H75" s="103">
        <f t="shared" si="9"/>
        <v>18</v>
      </c>
      <c r="I75" s="141">
        <f t="shared" si="4"/>
        <v>575.453</v>
      </c>
      <c r="J75" s="141">
        <f t="shared" si="5"/>
        <v>51.48</v>
      </c>
      <c r="K75" s="141">
        <f t="shared" si="6"/>
        <v>626.933</v>
      </c>
      <c r="L75" s="306"/>
    </row>
    <row r="76" spans="1:12" s="142" customFormat="1" ht="21.75" customHeight="1">
      <c r="A76" s="15">
        <v>72</v>
      </c>
      <c r="B76" s="15" t="s">
        <v>907</v>
      </c>
      <c r="C76" s="15">
        <v>9137</v>
      </c>
      <c r="D76" s="15">
        <v>3339</v>
      </c>
      <c r="E76" s="15">
        <v>9137</v>
      </c>
      <c r="F76" s="15">
        <v>3339</v>
      </c>
      <c r="G76" s="15">
        <f aca="true" t="shared" si="10" ref="G76:G86">E76-C76</f>
        <v>0</v>
      </c>
      <c r="H76" s="15">
        <f>F76-D76</f>
        <v>0</v>
      </c>
      <c r="I76" s="144">
        <f t="shared" si="4"/>
        <v>0</v>
      </c>
      <c r="J76" s="144">
        <f t="shared" si="5"/>
        <v>0</v>
      </c>
      <c r="K76" s="144">
        <f t="shared" si="6"/>
        <v>0</v>
      </c>
      <c r="L76" s="306"/>
    </row>
    <row r="77" spans="1:12" s="142" customFormat="1" ht="21.75" customHeight="1">
      <c r="A77" s="103">
        <v>73</v>
      </c>
      <c r="B77" s="15" t="s">
        <v>908</v>
      </c>
      <c r="C77" s="15">
        <v>5486</v>
      </c>
      <c r="D77" s="15">
        <v>1534</v>
      </c>
      <c r="E77" s="15">
        <v>9121</v>
      </c>
      <c r="F77" s="15">
        <v>1638</v>
      </c>
      <c r="G77" s="103">
        <f t="shared" si="10"/>
        <v>3635</v>
      </c>
      <c r="H77" s="103">
        <f aca="true" t="shared" si="11" ref="H77:H86">F77-D77</f>
        <v>104</v>
      </c>
      <c r="I77" s="141">
        <f t="shared" si="4"/>
        <v>2141.015</v>
      </c>
      <c r="J77" s="141">
        <f t="shared" si="5"/>
        <v>297.44</v>
      </c>
      <c r="K77" s="141">
        <f t="shared" si="6"/>
        <v>2438.455</v>
      </c>
      <c r="L77" s="306"/>
    </row>
    <row r="78" spans="1:12" s="142" customFormat="1" ht="21.75" customHeight="1">
      <c r="A78" s="103">
        <v>74</v>
      </c>
      <c r="B78" s="15" t="s">
        <v>909</v>
      </c>
      <c r="C78" s="15">
        <v>3478</v>
      </c>
      <c r="D78" s="15">
        <v>2150</v>
      </c>
      <c r="E78" s="15">
        <v>4474</v>
      </c>
      <c r="F78" s="15">
        <v>2201</v>
      </c>
      <c r="G78" s="103">
        <f t="shared" si="10"/>
        <v>996</v>
      </c>
      <c r="H78" s="103">
        <f t="shared" si="11"/>
        <v>51</v>
      </c>
      <c r="I78" s="141">
        <f aca="true" t="shared" si="12" ref="I78:I86">G78*0.589</f>
        <v>586.644</v>
      </c>
      <c r="J78" s="141">
        <f aca="true" t="shared" si="13" ref="J78:J86">H78*2.86</f>
        <v>145.85999999999999</v>
      </c>
      <c r="K78" s="141">
        <f aca="true" t="shared" si="14" ref="K78:K86">J78+I78</f>
        <v>732.504</v>
      </c>
      <c r="L78" s="306"/>
    </row>
    <row r="79" spans="1:12" s="142" customFormat="1" ht="21.75" customHeight="1">
      <c r="A79" s="103">
        <v>75</v>
      </c>
      <c r="B79" s="15" t="s">
        <v>910</v>
      </c>
      <c r="C79" s="15">
        <v>9686</v>
      </c>
      <c r="D79" s="15">
        <v>1550</v>
      </c>
      <c r="E79" s="15">
        <v>200</v>
      </c>
      <c r="F79" s="15">
        <v>1573</v>
      </c>
      <c r="G79" s="103">
        <f>10000-9686+200</f>
        <v>514</v>
      </c>
      <c r="H79" s="103">
        <f t="shared" si="11"/>
        <v>23</v>
      </c>
      <c r="I79" s="141">
        <f t="shared" si="12"/>
        <v>302.746</v>
      </c>
      <c r="J79" s="141">
        <f t="shared" si="13"/>
        <v>65.78</v>
      </c>
      <c r="K79" s="141">
        <f t="shared" si="14"/>
        <v>368.52599999999995</v>
      </c>
      <c r="L79" s="306"/>
    </row>
    <row r="80" spans="1:12" s="142" customFormat="1" ht="21.75" customHeight="1">
      <c r="A80" s="103">
        <v>76</v>
      </c>
      <c r="B80" s="15" t="s">
        <v>911</v>
      </c>
      <c r="C80" s="15">
        <v>7217</v>
      </c>
      <c r="D80" s="15">
        <v>1763</v>
      </c>
      <c r="E80" s="15">
        <v>7976</v>
      </c>
      <c r="F80" s="15">
        <v>1813</v>
      </c>
      <c r="G80" s="103">
        <f t="shared" si="10"/>
        <v>759</v>
      </c>
      <c r="H80" s="103">
        <f t="shared" si="11"/>
        <v>50</v>
      </c>
      <c r="I80" s="141">
        <f t="shared" si="12"/>
        <v>447.051</v>
      </c>
      <c r="J80" s="141">
        <f t="shared" si="13"/>
        <v>143</v>
      </c>
      <c r="K80" s="141">
        <f t="shared" si="14"/>
        <v>590.0509999999999</v>
      </c>
      <c r="L80" s="306"/>
    </row>
    <row r="81" spans="1:12" s="142" customFormat="1" ht="21.75" customHeight="1">
      <c r="A81" s="103">
        <v>77</v>
      </c>
      <c r="B81" s="15" t="s">
        <v>957</v>
      </c>
      <c r="C81" s="15" t="s">
        <v>1573</v>
      </c>
      <c r="D81" s="15" t="s">
        <v>1595</v>
      </c>
      <c r="E81" s="15" t="s">
        <v>1569</v>
      </c>
      <c r="F81" s="15" t="s">
        <v>1510</v>
      </c>
      <c r="G81" s="103">
        <v>1762</v>
      </c>
      <c r="H81" s="103">
        <v>221</v>
      </c>
      <c r="I81" s="141">
        <f t="shared" si="12"/>
        <v>1037.818</v>
      </c>
      <c r="J81" s="141">
        <f t="shared" si="13"/>
        <v>632.06</v>
      </c>
      <c r="K81" s="141">
        <f t="shared" si="14"/>
        <v>1669.878</v>
      </c>
      <c r="L81" s="306"/>
    </row>
    <row r="82" spans="1:12" s="142" customFormat="1" ht="21.75" customHeight="1">
      <c r="A82" s="103">
        <v>78</v>
      </c>
      <c r="B82" s="15" t="s">
        <v>958</v>
      </c>
      <c r="C82" s="15">
        <v>5788</v>
      </c>
      <c r="D82" s="15">
        <v>2106</v>
      </c>
      <c r="E82" s="15">
        <v>7592</v>
      </c>
      <c r="F82" s="15">
        <v>2176</v>
      </c>
      <c r="G82" s="103">
        <f t="shared" si="10"/>
        <v>1804</v>
      </c>
      <c r="H82" s="103">
        <f t="shared" si="11"/>
        <v>70</v>
      </c>
      <c r="I82" s="141">
        <f t="shared" si="12"/>
        <v>1062.556</v>
      </c>
      <c r="J82" s="141">
        <f t="shared" si="13"/>
        <v>200.2</v>
      </c>
      <c r="K82" s="141">
        <f t="shared" si="14"/>
        <v>1262.756</v>
      </c>
      <c r="L82" s="306"/>
    </row>
    <row r="83" spans="1:12" s="142" customFormat="1" ht="21.75" customHeight="1">
      <c r="A83" s="103">
        <v>79</v>
      </c>
      <c r="B83" s="15" t="s">
        <v>959</v>
      </c>
      <c r="C83" s="15">
        <v>6778</v>
      </c>
      <c r="D83" s="15">
        <v>1420</v>
      </c>
      <c r="E83" s="15">
        <v>7762</v>
      </c>
      <c r="F83" s="15">
        <v>1470</v>
      </c>
      <c r="G83" s="103">
        <f t="shared" si="10"/>
        <v>984</v>
      </c>
      <c r="H83" s="103">
        <f t="shared" si="11"/>
        <v>50</v>
      </c>
      <c r="I83" s="141">
        <f t="shared" si="12"/>
        <v>579.576</v>
      </c>
      <c r="J83" s="141">
        <f t="shared" si="13"/>
        <v>143</v>
      </c>
      <c r="K83" s="141">
        <f t="shared" si="14"/>
        <v>722.576</v>
      </c>
      <c r="L83" s="306"/>
    </row>
    <row r="84" spans="1:12" s="142" customFormat="1" ht="21.75" customHeight="1">
      <c r="A84" s="103">
        <v>80</v>
      </c>
      <c r="B84" s="15" t="s">
        <v>1507</v>
      </c>
      <c r="C84" s="15">
        <v>3696</v>
      </c>
      <c r="D84" s="15">
        <v>826</v>
      </c>
      <c r="E84" s="15">
        <v>4655</v>
      </c>
      <c r="F84" s="15">
        <v>862</v>
      </c>
      <c r="G84" s="103">
        <f t="shared" si="10"/>
        <v>959</v>
      </c>
      <c r="H84" s="103">
        <f t="shared" si="11"/>
        <v>36</v>
      </c>
      <c r="I84" s="141">
        <f t="shared" si="12"/>
        <v>564.851</v>
      </c>
      <c r="J84" s="141">
        <f t="shared" si="13"/>
        <v>102.96</v>
      </c>
      <c r="K84" s="141">
        <f t="shared" si="14"/>
        <v>667.811</v>
      </c>
      <c r="L84" s="306"/>
    </row>
    <row r="85" spans="1:12" s="142" customFormat="1" ht="21.75" customHeight="1">
      <c r="A85" s="103">
        <v>81</v>
      </c>
      <c r="B85" s="15" t="s">
        <v>1508</v>
      </c>
      <c r="C85" s="15">
        <v>7677</v>
      </c>
      <c r="D85" s="15">
        <v>1659</v>
      </c>
      <c r="E85" s="15">
        <v>15</v>
      </c>
      <c r="F85" s="15">
        <v>1740</v>
      </c>
      <c r="G85" s="103">
        <f>10000-7677+15</f>
        <v>2338</v>
      </c>
      <c r="H85" s="103">
        <f t="shared" si="11"/>
        <v>81</v>
      </c>
      <c r="I85" s="141">
        <f t="shared" si="12"/>
        <v>1377.0819999999999</v>
      </c>
      <c r="J85" s="141">
        <f t="shared" si="13"/>
        <v>231.66</v>
      </c>
      <c r="K85" s="141">
        <f t="shared" si="14"/>
        <v>1608.742</v>
      </c>
      <c r="L85" s="306"/>
    </row>
    <row r="86" spans="1:12" s="142" customFormat="1" ht="21.75" customHeight="1">
      <c r="A86" s="103">
        <v>82</v>
      </c>
      <c r="B86" s="15" t="s">
        <v>1509</v>
      </c>
      <c r="C86" s="15">
        <v>7921</v>
      </c>
      <c r="D86" s="15">
        <v>789</v>
      </c>
      <c r="E86" s="15">
        <v>8793</v>
      </c>
      <c r="F86" s="15">
        <v>869</v>
      </c>
      <c r="G86" s="103">
        <f t="shared" si="10"/>
        <v>872</v>
      </c>
      <c r="H86" s="103">
        <f t="shared" si="11"/>
        <v>80</v>
      </c>
      <c r="I86" s="141">
        <f t="shared" si="12"/>
        <v>513.608</v>
      </c>
      <c r="J86" s="141">
        <f t="shared" si="13"/>
        <v>228.79999999999998</v>
      </c>
      <c r="K86" s="141">
        <f t="shared" si="14"/>
        <v>742.4079999999999</v>
      </c>
      <c r="L86" s="306"/>
    </row>
    <row r="87" spans="1:12" s="142" customFormat="1" ht="21.75" customHeight="1">
      <c r="A87" s="103">
        <v>83</v>
      </c>
      <c r="B87" s="215"/>
      <c r="C87" s="215"/>
      <c r="D87" s="215"/>
      <c r="E87" s="215"/>
      <c r="F87" s="215"/>
      <c r="G87" s="215"/>
      <c r="H87" s="215"/>
      <c r="I87" s="141"/>
      <c r="J87" s="141"/>
      <c r="K87" s="141"/>
      <c r="L87" s="306"/>
    </row>
    <row r="88" spans="1:12" ht="21.75" customHeight="1">
      <c r="A88" s="103" t="s">
        <v>676</v>
      </c>
      <c r="B88" s="103"/>
      <c r="C88" s="103"/>
      <c r="D88" s="103"/>
      <c r="E88" s="15"/>
      <c r="F88" s="103"/>
      <c r="G88" s="103"/>
      <c r="H88" s="103"/>
      <c r="I88" s="141"/>
      <c r="J88" s="141"/>
      <c r="K88" s="141"/>
      <c r="L88" s="307"/>
    </row>
  </sheetData>
  <sheetProtection/>
  <mergeCells count="15">
    <mergeCell ref="L53:L68"/>
    <mergeCell ref="L69:L88"/>
    <mergeCell ref="L3:L4"/>
    <mergeCell ref="L5:L20"/>
    <mergeCell ref="L21:L36"/>
    <mergeCell ref="L37:L52"/>
    <mergeCell ref="M47:N47"/>
    <mergeCell ref="A1:K1"/>
    <mergeCell ref="A2:K2"/>
    <mergeCell ref="A3:A4"/>
    <mergeCell ref="B3:B4"/>
    <mergeCell ref="C3:D3"/>
    <mergeCell ref="E3:F3"/>
    <mergeCell ref="G3:H3"/>
    <mergeCell ref="I3:K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I18" sqref="I18"/>
    </sheetView>
  </sheetViews>
  <sheetFormatPr defaultColWidth="9.00390625" defaultRowHeight="14.25"/>
  <cols>
    <col min="1" max="1" width="9.00390625" style="1" customWidth="1"/>
    <col min="2" max="2" width="10.50390625" style="1" customWidth="1"/>
    <col min="3" max="5" width="9.625" style="94" customWidth="1"/>
    <col min="6" max="8" width="9.625" style="1" customWidth="1"/>
    <col min="9" max="11" width="9.625" style="10" customWidth="1"/>
    <col min="12" max="12" width="11.625" style="6" customWidth="1"/>
  </cols>
  <sheetData>
    <row r="1" spans="1:11" ht="24" customHeight="1">
      <c r="A1" s="295" t="s">
        <v>912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4.25">
      <c r="A2" s="312" t="s">
        <v>1470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2" ht="14.25">
      <c r="A3" s="298" t="s">
        <v>532</v>
      </c>
      <c r="B3" s="298" t="s">
        <v>489</v>
      </c>
      <c r="C3" s="300" t="s">
        <v>678</v>
      </c>
      <c r="D3" s="301"/>
      <c r="E3" s="300" t="s">
        <v>679</v>
      </c>
      <c r="F3" s="301"/>
      <c r="G3" s="300" t="s">
        <v>680</v>
      </c>
      <c r="H3" s="301"/>
      <c r="I3" s="302" t="s">
        <v>493</v>
      </c>
      <c r="J3" s="303"/>
      <c r="K3" s="304"/>
      <c r="L3" s="298" t="s">
        <v>494</v>
      </c>
    </row>
    <row r="4" spans="1:12" ht="14.25">
      <c r="A4" s="299"/>
      <c r="B4" s="299"/>
      <c r="C4" s="11" t="s">
        <v>495</v>
      </c>
      <c r="D4" s="11" t="s">
        <v>496</v>
      </c>
      <c r="E4" s="11" t="s">
        <v>495</v>
      </c>
      <c r="F4" s="7" t="s">
        <v>496</v>
      </c>
      <c r="G4" s="11" t="s">
        <v>495</v>
      </c>
      <c r="H4" s="7" t="s">
        <v>496</v>
      </c>
      <c r="I4" s="8" t="s">
        <v>497</v>
      </c>
      <c r="J4" s="8" t="s">
        <v>498</v>
      </c>
      <c r="K4" s="8" t="s">
        <v>681</v>
      </c>
      <c r="L4" s="309"/>
    </row>
    <row r="5" spans="1:12" ht="18" customHeight="1">
      <c r="A5" s="2">
        <v>1</v>
      </c>
      <c r="B5" s="3" t="s">
        <v>913</v>
      </c>
      <c r="C5" s="93">
        <v>4624</v>
      </c>
      <c r="D5" s="2">
        <v>2189</v>
      </c>
      <c r="E5" s="93">
        <v>5798</v>
      </c>
      <c r="F5" s="2">
        <v>2225</v>
      </c>
      <c r="G5" s="2">
        <f>E5-C5</f>
        <v>1174</v>
      </c>
      <c r="H5" s="2">
        <f>F5-D5</f>
        <v>36</v>
      </c>
      <c r="I5" s="9">
        <f>G5*0.589</f>
        <v>691.486</v>
      </c>
      <c r="J5" s="9">
        <f>H5*2.86</f>
        <v>102.96</v>
      </c>
      <c r="K5" s="9">
        <f>J5+I5</f>
        <v>794.446</v>
      </c>
      <c r="L5" s="310" t="s">
        <v>1471</v>
      </c>
    </row>
    <row r="6" spans="1:12" ht="18" customHeight="1">
      <c r="A6" s="2">
        <v>2</v>
      </c>
      <c r="B6" s="3" t="s">
        <v>914</v>
      </c>
      <c r="C6" s="93">
        <v>4078</v>
      </c>
      <c r="D6" s="2">
        <v>2366</v>
      </c>
      <c r="E6" s="93">
        <v>4078</v>
      </c>
      <c r="F6" s="2">
        <v>2366</v>
      </c>
      <c r="G6" s="2">
        <f>E6-C6</f>
        <v>0</v>
      </c>
      <c r="H6" s="2">
        <f>F6-D6</f>
        <v>0</v>
      </c>
      <c r="I6" s="9">
        <f aca="true" t="shared" si="0" ref="I6:I25">G6*0.589</f>
        <v>0</v>
      </c>
      <c r="J6" s="9">
        <f aca="true" t="shared" si="1" ref="J6:J25">H6*2.86</f>
        <v>0</v>
      </c>
      <c r="K6" s="9">
        <f aca="true" t="shared" si="2" ref="K6:K25">J6+I6</f>
        <v>0</v>
      </c>
      <c r="L6" s="310"/>
    </row>
    <row r="7" spans="1:12" ht="18" customHeight="1">
      <c r="A7" s="2">
        <v>3</v>
      </c>
      <c r="B7" s="13" t="s">
        <v>915</v>
      </c>
      <c r="C7" s="93">
        <v>5127</v>
      </c>
      <c r="D7" s="2">
        <v>336</v>
      </c>
      <c r="E7" s="93">
        <v>233</v>
      </c>
      <c r="F7" s="2">
        <v>14</v>
      </c>
      <c r="G7" s="2">
        <v>433</v>
      </c>
      <c r="H7" s="2">
        <v>54</v>
      </c>
      <c r="I7" s="9">
        <f t="shared" si="0"/>
        <v>255.03699999999998</v>
      </c>
      <c r="J7" s="9">
        <f t="shared" si="1"/>
        <v>154.44</v>
      </c>
      <c r="K7" s="9">
        <f t="shared" si="2"/>
        <v>409.477</v>
      </c>
      <c r="L7" s="310"/>
    </row>
    <row r="8" spans="1:12" ht="18" customHeight="1">
      <c r="A8" s="2">
        <v>4</v>
      </c>
      <c r="B8" s="2" t="s">
        <v>916</v>
      </c>
      <c r="C8" s="93">
        <v>6076</v>
      </c>
      <c r="D8" s="2">
        <v>965</v>
      </c>
      <c r="E8" s="93">
        <v>7639</v>
      </c>
      <c r="F8" s="2">
        <v>1001</v>
      </c>
      <c r="G8" s="2">
        <f>E8-C8</f>
        <v>1563</v>
      </c>
      <c r="H8" s="2">
        <f>F8-D8</f>
        <v>36</v>
      </c>
      <c r="I8" s="9">
        <f t="shared" si="0"/>
        <v>920.607</v>
      </c>
      <c r="J8" s="9">
        <f t="shared" si="1"/>
        <v>102.96</v>
      </c>
      <c r="K8" s="9">
        <f t="shared" si="2"/>
        <v>1023.567</v>
      </c>
      <c r="L8" s="310"/>
    </row>
    <row r="9" spans="1:12" ht="18" customHeight="1">
      <c r="A9" s="2">
        <v>5</v>
      </c>
      <c r="B9" s="2" t="s">
        <v>917</v>
      </c>
      <c r="C9" s="93">
        <v>3757</v>
      </c>
      <c r="D9" s="2">
        <v>1066</v>
      </c>
      <c r="E9" s="93">
        <v>4588</v>
      </c>
      <c r="F9" s="2">
        <v>1084</v>
      </c>
      <c r="G9" s="2">
        <f aca="true" t="shared" si="3" ref="G9:G25">E9-C9</f>
        <v>831</v>
      </c>
      <c r="H9" s="2">
        <f aca="true" t="shared" si="4" ref="H9:H25">F9-D9</f>
        <v>18</v>
      </c>
      <c r="I9" s="9">
        <f t="shared" si="0"/>
        <v>489.45899999999995</v>
      </c>
      <c r="J9" s="9">
        <f t="shared" si="1"/>
        <v>51.48</v>
      </c>
      <c r="K9" s="9">
        <f t="shared" si="2"/>
        <v>540.939</v>
      </c>
      <c r="L9" s="310"/>
    </row>
    <row r="10" spans="1:12" ht="18" customHeight="1">
      <c r="A10" s="2">
        <v>6</v>
      </c>
      <c r="B10" s="2" t="s">
        <v>918</v>
      </c>
      <c r="C10" s="93">
        <v>3795</v>
      </c>
      <c r="D10" s="2">
        <v>603</v>
      </c>
      <c r="E10" s="93">
        <v>5121</v>
      </c>
      <c r="F10" s="2">
        <v>639</v>
      </c>
      <c r="G10" s="2">
        <f t="shared" si="3"/>
        <v>1326</v>
      </c>
      <c r="H10" s="2">
        <f t="shared" si="4"/>
        <v>36</v>
      </c>
      <c r="I10" s="9">
        <f t="shared" si="0"/>
        <v>781.014</v>
      </c>
      <c r="J10" s="9">
        <f t="shared" si="1"/>
        <v>102.96</v>
      </c>
      <c r="K10" s="9">
        <f t="shared" si="2"/>
        <v>883.974</v>
      </c>
      <c r="L10" s="310"/>
    </row>
    <row r="11" spans="1:12" ht="18" customHeight="1">
      <c r="A11" s="2">
        <v>7</v>
      </c>
      <c r="B11" s="3" t="s">
        <v>919</v>
      </c>
      <c r="C11" s="93">
        <v>16167</v>
      </c>
      <c r="D11" s="2">
        <v>869</v>
      </c>
      <c r="E11" s="93">
        <v>17850</v>
      </c>
      <c r="F11" s="2">
        <v>944</v>
      </c>
      <c r="G11" s="2">
        <f t="shared" si="3"/>
        <v>1683</v>
      </c>
      <c r="H11" s="2">
        <f t="shared" si="4"/>
        <v>75</v>
      </c>
      <c r="I11" s="9">
        <f t="shared" si="0"/>
        <v>991.2869999999999</v>
      </c>
      <c r="J11" s="9">
        <f t="shared" si="1"/>
        <v>214.5</v>
      </c>
      <c r="K11" s="9">
        <f t="shared" si="2"/>
        <v>1205.7869999999998</v>
      </c>
      <c r="L11" s="310"/>
    </row>
    <row r="12" spans="1:12" ht="18" customHeight="1">
      <c r="A12" s="2">
        <v>8</v>
      </c>
      <c r="B12" s="3" t="s">
        <v>920</v>
      </c>
      <c r="C12" s="93">
        <v>4089</v>
      </c>
      <c r="D12" s="2">
        <v>1521</v>
      </c>
      <c r="E12" s="93">
        <v>5151</v>
      </c>
      <c r="F12" s="2">
        <v>1537</v>
      </c>
      <c r="G12" s="2">
        <f t="shared" si="3"/>
        <v>1062</v>
      </c>
      <c r="H12" s="2">
        <f t="shared" si="4"/>
        <v>16</v>
      </c>
      <c r="I12" s="9">
        <f t="shared" si="0"/>
        <v>625.5179999999999</v>
      </c>
      <c r="J12" s="9">
        <f t="shared" si="1"/>
        <v>45.76</v>
      </c>
      <c r="K12" s="9">
        <f t="shared" si="2"/>
        <v>671.2779999999999</v>
      </c>
      <c r="L12" s="310"/>
    </row>
    <row r="13" spans="1:12" ht="18" customHeight="1">
      <c r="A13" s="2">
        <v>9</v>
      </c>
      <c r="B13" s="3" t="s">
        <v>921</v>
      </c>
      <c r="C13" s="93">
        <v>6892</v>
      </c>
      <c r="D13" s="2">
        <v>202</v>
      </c>
      <c r="E13" s="93">
        <v>8682</v>
      </c>
      <c r="F13" s="2">
        <v>267</v>
      </c>
      <c r="G13" s="2">
        <f t="shared" si="3"/>
        <v>1790</v>
      </c>
      <c r="H13" s="2">
        <f t="shared" si="4"/>
        <v>65</v>
      </c>
      <c r="I13" s="9">
        <f t="shared" si="0"/>
        <v>1054.31</v>
      </c>
      <c r="J13" s="9">
        <f t="shared" si="1"/>
        <v>185.9</v>
      </c>
      <c r="K13" s="9">
        <f t="shared" si="2"/>
        <v>1240.21</v>
      </c>
      <c r="L13" s="310"/>
    </row>
    <row r="14" spans="1:12" ht="18" customHeight="1">
      <c r="A14" s="2">
        <v>10</v>
      </c>
      <c r="B14" s="3" t="s">
        <v>922</v>
      </c>
      <c r="C14" s="93">
        <v>8299</v>
      </c>
      <c r="D14" s="2">
        <v>400</v>
      </c>
      <c r="E14" s="93">
        <v>8452</v>
      </c>
      <c r="F14" s="2">
        <v>408</v>
      </c>
      <c r="G14" s="2">
        <f t="shared" si="3"/>
        <v>153</v>
      </c>
      <c r="H14" s="2">
        <f t="shared" si="4"/>
        <v>8</v>
      </c>
      <c r="I14" s="9">
        <f t="shared" si="0"/>
        <v>90.11699999999999</v>
      </c>
      <c r="J14" s="9">
        <f t="shared" si="1"/>
        <v>22.88</v>
      </c>
      <c r="K14" s="9">
        <f t="shared" si="2"/>
        <v>112.99699999999999</v>
      </c>
      <c r="L14" s="310"/>
    </row>
    <row r="15" spans="1:12" ht="18" customHeight="1">
      <c r="A15" s="2">
        <v>11</v>
      </c>
      <c r="B15" s="2" t="s">
        <v>923</v>
      </c>
      <c r="C15" s="93">
        <v>4700</v>
      </c>
      <c r="D15" s="2">
        <v>352</v>
      </c>
      <c r="E15" s="93">
        <v>5410</v>
      </c>
      <c r="F15" s="2">
        <v>358</v>
      </c>
      <c r="G15" s="2">
        <f t="shared" si="3"/>
        <v>710</v>
      </c>
      <c r="H15" s="2">
        <f t="shared" si="4"/>
        <v>6</v>
      </c>
      <c r="I15" s="9">
        <f t="shared" si="0"/>
        <v>418.19</v>
      </c>
      <c r="J15" s="9">
        <f t="shared" si="1"/>
        <v>17.16</v>
      </c>
      <c r="K15" s="9">
        <f t="shared" si="2"/>
        <v>435.35</v>
      </c>
      <c r="L15" s="310"/>
    </row>
    <row r="16" spans="1:12" ht="18" customHeight="1">
      <c r="A16" s="2">
        <v>12</v>
      </c>
      <c r="B16" s="3" t="s">
        <v>924</v>
      </c>
      <c r="C16" s="93">
        <v>6364</v>
      </c>
      <c r="D16" s="2">
        <v>954</v>
      </c>
      <c r="E16" s="93">
        <v>7859</v>
      </c>
      <c r="F16" s="2">
        <v>1021</v>
      </c>
      <c r="G16" s="2">
        <f t="shared" si="3"/>
        <v>1495</v>
      </c>
      <c r="H16" s="2">
        <f t="shared" si="4"/>
        <v>67</v>
      </c>
      <c r="I16" s="9">
        <f t="shared" si="0"/>
        <v>880.555</v>
      </c>
      <c r="J16" s="9">
        <f t="shared" si="1"/>
        <v>191.62</v>
      </c>
      <c r="K16" s="9">
        <f t="shared" si="2"/>
        <v>1072.175</v>
      </c>
      <c r="L16" s="310"/>
    </row>
    <row r="17" spans="1:12" ht="18" customHeight="1">
      <c r="A17" s="2">
        <v>13</v>
      </c>
      <c r="B17" s="3" t="s">
        <v>925</v>
      </c>
      <c r="C17" s="93">
        <v>5717</v>
      </c>
      <c r="D17" s="2">
        <v>595</v>
      </c>
      <c r="E17" s="93">
        <v>7062</v>
      </c>
      <c r="F17" s="2">
        <v>627</v>
      </c>
      <c r="G17" s="2">
        <f t="shared" si="3"/>
        <v>1345</v>
      </c>
      <c r="H17" s="2">
        <f t="shared" si="4"/>
        <v>32</v>
      </c>
      <c r="I17" s="9">
        <f t="shared" si="0"/>
        <v>792.2049999999999</v>
      </c>
      <c r="J17" s="9">
        <f t="shared" si="1"/>
        <v>91.52</v>
      </c>
      <c r="K17" s="9">
        <f t="shared" si="2"/>
        <v>883.7249999999999</v>
      </c>
      <c r="L17" s="310"/>
    </row>
    <row r="18" spans="1:12" ht="18" customHeight="1">
      <c r="A18" s="2">
        <v>14</v>
      </c>
      <c r="B18" s="3" t="s">
        <v>926</v>
      </c>
      <c r="C18" s="93">
        <v>5084</v>
      </c>
      <c r="D18" s="2">
        <v>283</v>
      </c>
      <c r="E18" s="93">
        <v>5845</v>
      </c>
      <c r="F18" s="2">
        <v>319</v>
      </c>
      <c r="G18" s="2">
        <f t="shared" si="3"/>
        <v>761</v>
      </c>
      <c r="H18" s="2">
        <f t="shared" si="4"/>
        <v>36</v>
      </c>
      <c r="I18" s="9">
        <f t="shared" si="0"/>
        <v>448.229</v>
      </c>
      <c r="J18" s="9">
        <f t="shared" si="1"/>
        <v>102.96</v>
      </c>
      <c r="K18" s="9">
        <f t="shared" si="2"/>
        <v>551.189</v>
      </c>
      <c r="L18" s="310"/>
    </row>
    <row r="19" spans="1:12" ht="18" customHeight="1">
      <c r="A19" s="2">
        <v>15</v>
      </c>
      <c r="B19" s="3" t="s">
        <v>927</v>
      </c>
      <c r="C19" s="93">
        <v>639</v>
      </c>
      <c r="D19" s="2">
        <v>328</v>
      </c>
      <c r="E19" s="93">
        <v>1983</v>
      </c>
      <c r="F19" s="2">
        <v>364</v>
      </c>
      <c r="G19" s="2">
        <f t="shared" si="3"/>
        <v>1344</v>
      </c>
      <c r="H19" s="2">
        <f t="shared" si="4"/>
        <v>36</v>
      </c>
      <c r="I19" s="9">
        <f t="shared" si="0"/>
        <v>791.616</v>
      </c>
      <c r="J19" s="9">
        <f t="shared" si="1"/>
        <v>102.96</v>
      </c>
      <c r="K19" s="9">
        <f t="shared" si="2"/>
        <v>894.576</v>
      </c>
      <c r="L19" s="310"/>
    </row>
    <row r="20" spans="1:12" ht="18" customHeight="1">
      <c r="A20" s="2">
        <v>16</v>
      </c>
      <c r="B20" s="3" t="s">
        <v>1512</v>
      </c>
      <c r="C20" s="93">
        <v>2843</v>
      </c>
      <c r="D20" s="2">
        <v>291</v>
      </c>
      <c r="E20" s="93">
        <v>2958</v>
      </c>
      <c r="F20" s="2">
        <v>304</v>
      </c>
      <c r="G20" s="2">
        <f t="shared" si="3"/>
        <v>115</v>
      </c>
      <c r="H20" s="2">
        <f t="shared" si="4"/>
        <v>13</v>
      </c>
      <c r="I20" s="9">
        <f t="shared" si="0"/>
        <v>67.735</v>
      </c>
      <c r="J20" s="9">
        <f t="shared" si="1"/>
        <v>37.18</v>
      </c>
      <c r="K20" s="9">
        <f t="shared" si="2"/>
        <v>104.91499999999999</v>
      </c>
      <c r="L20" s="310"/>
    </row>
    <row r="21" spans="1:12" ht="18" customHeight="1">
      <c r="A21" s="2">
        <v>17</v>
      </c>
      <c r="B21" s="3" t="s">
        <v>1511</v>
      </c>
      <c r="C21" s="93">
        <v>403</v>
      </c>
      <c r="D21" s="2">
        <v>2136</v>
      </c>
      <c r="E21" s="93">
        <v>1136</v>
      </c>
      <c r="F21" s="2">
        <v>2172</v>
      </c>
      <c r="G21" s="2">
        <f t="shared" si="3"/>
        <v>733</v>
      </c>
      <c r="H21" s="2">
        <f t="shared" si="4"/>
        <v>36</v>
      </c>
      <c r="I21" s="9">
        <f t="shared" si="0"/>
        <v>431.73699999999997</v>
      </c>
      <c r="J21" s="9">
        <f t="shared" si="1"/>
        <v>102.96</v>
      </c>
      <c r="K21" s="9">
        <f t="shared" si="2"/>
        <v>534.697</v>
      </c>
      <c r="L21" s="310"/>
    </row>
    <row r="22" spans="1:12" ht="18" customHeight="1">
      <c r="A22" s="2">
        <v>18</v>
      </c>
      <c r="B22" s="3" t="s">
        <v>1513</v>
      </c>
      <c r="C22" s="93">
        <v>37530</v>
      </c>
      <c r="D22" s="2">
        <v>1602</v>
      </c>
      <c r="E22" s="93">
        <v>39566</v>
      </c>
      <c r="F22" s="2">
        <v>1664</v>
      </c>
      <c r="G22" s="2">
        <f t="shared" si="3"/>
        <v>2036</v>
      </c>
      <c r="H22" s="2">
        <f t="shared" si="4"/>
        <v>62</v>
      </c>
      <c r="I22" s="9">
        <f t="shared" si="0"/>
        <v>1199.204</v>
      </c>
      <c r="J22" s="9">
        <f t="shared" si="1"/>
        <v>177.32</v>
      </c>
      <c r="K22" s="9">
        <f t="shared" si="2"/>
        <v>1376.524</v>
      </c>
      <c r="L22" s="310"/>
    </row>
    <row r="23" spans="1:12" ht="18" customHeight="1">
      <c r="A23" s="2">
        <v>19</v>
      </c>
      <c r="B23" s="3" t="s">
        <v>1514</v>
      </c>
      <c r="C23" s="93">
        <v>2708</v>
      </c>
      <c r="D23" s="2">
        <v>1251</v>
      </c>
      <c r="E23" s="93">
        <v>3321</v>
      </c>
      <c r="F23" s="2">
        <v>1283</v>
      </c>
      <c r="G23" s="2">
        <f>E23-C23</f>
        <v>613</v>
      </c>
      <c r="H23" s="2">
        <f t="shared" si="4"/>
        <v>32</v>
      </c>
      <c r="I23" s="9">
        <f t="shared" si="0"/>
        <v>361.05699999999996</v>
      </c>
      <c r="J23" s="9">
        <f t="shared" si="1"/>
        <v>91.52</v>
      </c>
      <c r="K23" s="9">
        <f t="shared" si="2"/>
        <v>452.57699999999994</v>
      </c>
      <c r="L23" s="310"/>
    </row>
    <row r="24" spans="1:12" ht="18" customHeight="1">
      <c r="A24" s="2">
        <v>20</v>
      </c>
      <c r="B24" s="3" t="s">
        <v>1515</v>
      </c>
      <c r="C24" s="93">
        <v>632</v>
      </c>
      <c r="D24" s="2">
        <v>698</v>
      </c>
      <c r="E24" s="93">
        <v>1232</v>
      </c>
      <c r="F24" s="2">
        <v>748</v>
      </c>
      <c r="G24" s="2">
        <f t="shared" si="3"/>
        <v>600</v>
      </c>
      <c r="H24" s="2">
        <f t="shared" si="4"/>
        <v>50</v>
      </c>
      <c r="I24" s="9">
        <f t="shared" si="0"/>
        <v>353.4</v>
      </c>
      <c r="J24" s="9">
        <f t="shared" si="1"/>
        <v>143</v>
      </c>
      <c r="K24" s="9">
        <f t="shared" si="2"/>
        <v>496.4</v>
      </c>
      <c r="L24" s="310"/>
    </row>
    <row r="25" spans="1:12" ht="18" customHeight="1">
      <c r="A25" s="2">
        <v>21</v>
      </c>
      <c r="B25" s="3" t="s">
        <v>1516</v>
      </c>
      <c r="C25" s="93">
        <v>7044</v>
      </c>
      <c r="D25" s="2">
        <v>505</v>
      </c>
      <c r="E25" s="93">
        <v>7044</v>
      </c>
      <c r="F25" s="2">
        <v>505</v>
      </c>
      <c r="G25" s="2">
        <f t="shared" si="3"/>
        <v>0</v>
      </c>
      <c r="H25" s="2">
        <f t="shared" si="4"/>
        <v>0</v>
      </c>
      <c r="I25" s="9">
        <f t="shared" si="0"/>
        <v>0</v>
      </c>
      <c r="J25" s="9">
        <f t="shared" si="1"/>
        <v>0</v>
      </c>
      <c r="K25" s="9">
        <f t="shared" si="2"/>
        <v>0</v>
      </c>
      <c r="L25" s="310"/>
    </row>
    <row r="26" spans="1:12" ht="18" customHeight="1">
      <c r="A26" s="2"/>
      <c r="B26" s="2" t="s">
        <v>499</v>
      </c>
      <c r="C26" s="93"/>
      <c r="D26" s="93"/>
      <c r="E26" s="93"/>
      <c r="F26" s="2"/>
      <c r="G26" s="2"/>
      <c r="H26" s="2"/>
      <c r="I26" s="9"/>
      <c r="J26" s="9"/>
      <c r="K26" s="9"/>
      <c r="L26" s="310"/>
    </row>
  </sheetData>
  <sheetProtection/>
  <mergeCells count="10">
    <mergeCell ref="L3:L4"/>
    <mergeCell ref="L5:L26"/>
    <mergeCell ref="A1:K1"/>
    <mergeCell ref="A2:K2"/>
    <mergeCell ref="A3:A4"/>
    <mergeCell ref="B3:B4"/>
    <mergeCell ref="C3:D3"/>
    <mergeCell ref="E3:F3"/>
    <mergeCell ref="G3:H3"/>
    <mergeCell ref="I3:K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G34" sqref="G34"/>
    </sheetView>
  </sheetViews>
  <sheetFormatPr defaultColWidth="9.00390625" defaultRowHeight="14.25"/>
  <cols>
    <col min="1" max="1" width="9.00390625" style="104" customWidth="1"/>
    <col min="2" max="2" width="10.00390625" style="104" customWidth="1"/>
    <col min="3" max="8" width="9.625" style="104" customWidth="1"/>
    <col min="9" max="11" width="9.625" style="145" customWidth="1"/>
    <col min="12" max="12" width="10.75390625" style="139" customWidth="1"/>
    <col min="13" max="16384" width="9.00390625" style="140" customWidth="1"/>
  </cols>
  <sheetData>
    <row r="1" spans="1:11" ht="24" customHeight="1">
      <c r="A1" s="295" t="s">
        <v>928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ht="14.25">
      <c r="A2" s="297" t="s">
        <v>1435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2" ht="14.25">
      <c r="A3" s="298" t="s">
        <v>532</v>
      </c>
      <c r="B3" s="298" t="s">
        <v>489</v>
      </c>
      <c r="C3" s="300" t="s">
        <v>678</v>
      </c>
      <c r="D3" s="301"/>
      <c r="E3" s="300" t="s">
        <v>679</v>
      </c>
      <c r="F3" s="301"/>
      <c r="G3" s="300" t="s">
        <v>680</v>
      </c>
      <c r="H3" s="301"/>
      <c r="I3" s="302" t="s">
        <v>493</v>
      </c>
      <c r="J3" s="303"/>
      <c r="K3" s="304"/>
      <c r="L3" s="298" t="s">
        <v>494</v>
      </c>
    </row>
    <row r="4" spans="1:12" ht="14.25">
      <c r="A4" s="299"/>
      <c r="B4" s="299"/>
      <c r="C4" s="11" t="s">
        <v>495</v>
      </c>
      <c r="D4" s="11" t="s">
        <v>496</v>
      </c>
      <c r="E4" s="11" t="s">
        <v>495</v>
      </c>
      <c r="F4" s="7" t="s">
        <v>496</v>
      </c>
      <c r="G4" s="11" t="s">
        <v>495</v>
      </c>
      <c r="H4" s="7" t="s">
        <v>496</v>
      </c>
      <c r="I4" s="8" t="s">
        <v>497</v>
      </c>
      <c r="J4" s="8" t="s">
        <v>498</v>
      </c>
      <c r="K4" s="8" t="s">
        <v>681</v>
      </c>
      <c r="L4" s="308"/>
    </row>
    <row r="5" spans="1:12" ht="18" customHeight="1">
      <c r="A5" s="103">
        <v>1</v>
      </c>
      <c r="B5" s="103" t="s">
        <v>929</v>
      </c>
      <c r="C5" s="103">
        <v>1812</v>
      </c>
      <c r="D5" s="103">
        <v>1241</v>
      </c>
      <c r="E5" s="103">
        <v>3047</v>
      </c>
      <c r="F5" s="103">
        <v>1277</v>
      </c>
      <c r="G5" s="103">
        <f>E5-C5</f>
        <v>1235</v>
      </c>
      <c r="H5" s="103">
        <f>F5-D5</f>
        <v>36</v>
      </c>
      <c r="I5" s="141">
        <f>G5*0.589</f>
        <v>727.415</v>
      </c>
      <c r="J5" s="141">
        <f>H5*2.86</f>
        <v>102.96</v>
      </c>
      <c r="K5" s="141">
        <f>J5+I5</f>
        <v>830.375</v>
      </c>
      <c r="L5" s="313" t="s">
        <v>1472</v>
      </c>
    </row>
    <row r="6" spans="1:12" ht="18" customHeight="1">
      <c r="A6" s="103">
        <v>2</v>
      </c>
      <c r="B6" s="103" t="s">
        <v>930</v>
      </c>
      <c r="C6" s="103">
        <v>1313</v>
      </c>
      <c r="D6" s="103">
        <v>278</v>
      </c>
      <c r="E6" s="103">
        <v>1319</v>
      </c>
      <c r="F6" s="103">
        <v>285</v>
      </c>
      <c r="G6" s="103">
        <f aca="true" t="shared" si="0" ref="G6:G23">E6-C6</f>
        <v>6</v>
      </c>
      <c r="H6" s="103">
        <f aca="true" t="shared" si="1" ref="H6:H25">F6-D6</f>
        <v>7</v>
      </c>
      <c r="I6" s="141">
        <f aca="true" t="shared" si="2" ref="I6:I25">G6*0.589</f>
        <v>3.534</v>
      </c>
      <c r="J6" s="141">
        <f aca="true" t="shared" si="3" ref="J6:J25">H6*2.86</f>
        <v>20.02</v>
      </c>
      <c r="K6" s="141">
        <f aca="true" t="shared" si="4" ref="K6:K25">J6+I6</f>
        <v>23.554</v>
      </c>
      <c r="L6" s="314"/>
    </row>
    <row r="7" spans="1:12" ht="18" customHeight="1">
      <c r="A7" s="103">
        <v>3</v>
      </c>
      <c r="B7" s="103" t="s">
        <v>931</v>
      </c>
      <c r="C7" s="103">
        <v>7737</v>
      </c>
      <c r="D7" s="103">
        <v>551</v>
      </c>
      <c r="E7" s="103">
        <v>8627</v>
      </c>
      <c r="F7" s="103">
        <v>589</v>
      </c>
      <c r="G7" s="103">
        <f t="shared" si="0"/>
        <v>890</v>
      </c>
      <c r="H7" s="103">
        <f t="shared" si="1"/>
        <v>38</v>
      </c>
      <c r="I7" s="141">
        <f t="shared" si="2"/>
        <v>524.2099999999999</v>
      </c>
      <c r="J7" s="141">
        <f t="shared" si="3"/>
        <v>108.67999999999999</v>
      </c>
      <c r="K7" s="141">
        <f t="shared" si="4"/>
        <v>632.8899999999999</v>
      </c>
      <c r="L7" s="314"/>
    </row>
    <row r="8" spans="1:12" ht="18" customHeight="1">
      <c r="A8" s="103">
        <v>4</v>
      </c>
      <c r="B8" s="103" t="s">
        <v>932</v>
      </c>
      <c r="C8" s="103">
        <v>5435</v>
      </c>
      <c r="D8" s="103">
        <v>1634</v>
      </c>
      <c r="E8" s="103">
        <v>7128</v>
      </c>
      <c r="F8" s="103">
        <v>1665</v>
      </c>
      <c r="G8" s="103">
        <f t="shared" si="0"/>
        <v>1693</v>
      </c>
      <c r="H8" s="103">
        <f t="shared" si="1"/>
        <v>31</v>
      </c>
      <c r="I8" s="141">
        <f t="shared" si="2"/>
        <v>997.1769999999999</v>
      </c>
      <c r="J8" s="141">
        <f t="shared" si="3"/>
        <v>88.66</v>
      </c>
      <c r="K8" s="141">
        <f t="shared" si="4"/>
        <v>1085.837</v>
      </c>
      <c r="L8" s="314"/>
    </row>
    <row r="9" spans="1:12" ht="18" customHeight="1">
      <c r="A9" s="103">
        <v>5</v>
      </c>
      <c r="B9" s="103" t="s">
        <v>933</v>
      </c>
      <c r="C9" s="103">
        <v>6306</v>
      </c>
      <c r="D9" s="103">
        <v>575</v>
      </c>
      <c r="E9" s="103">
        <v>7157</v>
      </c>
      <c r="F9" s="103">
        <v>620</v>
      </c>
      <c r="G9" s="103">
        <f t="shared" si="0"/>
        <v>851</v>
      </c>
      <c r="H9" s="103">
        <f t="shared" si="1"/>
        <v>45</v>
      </c>
      <c r="I9" s="141">
        <f t="shared" si="2"/>
        <v>501.239</v>
      </c>
      <c r="J9" s="141">
        <f t="shared" si="3"/>
        <v>128.7</v>
      </c>
      <c r="K9" s="141">
        <f t="shared" si="4"/>
        <v>629.939</v>
      </c>
      <c r="L9" s="314"/>
    </row>
    <row r="10" spans="1:12" ht="18" customHeight="1">
      <c r="A10" s="103">
        <v>6</v>
      </c>
      <c r="B10" s="103" t="s">
        <v>934</v>
      </c>
      <c r="C10" s="103">
        <v>5524</v>
      </c>
      <c r="D10" s="103">
        <v>2077</v>
      </c>
      <c r="E10" s="103">
        <v>7880</v>
      </c>
      <c r="F10" s="103">
        <v>2180</v>
      </c>
      <c r="G10" s="103">
        <f t="shared" si="0"/>
        <v>2356</v>
      </c>
      <c r="H10" s="103">
        <f t="shared" si="1"/>
        <v>103</v>
      </c>
      <c r="I10" s="141">
        <f t="shared" si="2"/>
        <v>1387.684</v>
      </c>
      <c r="J10" s="141">
        <f t="shared" si="3"/>
        <v>294.58</v>
      </c>
      <c r="K10" s="141">
        <f t="shared" si="4"/>
        <v>1682.264</v>
      </c>
      <c r="L10" s="314"/>
    </row>
    <row r="11" spans="1:12" ht="18" customHeight="1">
      <c r="A11" s="103">
        <v>7</v>
      </c>
      <c r="B11" s="103" t="s">
        <v>935</v>
      </c>
      <c r="C11" s="103">
        <v>4885</v>
      </c>
      <c r="D11" s="103">
        <v>74</v>
      </c>
      <c r="E11" s="103">
        <v>4885</v>
      </c>
      <c r="F11" s="103">
        <v>82</v>
      </c>
      <c r="G11" s="103">
        <f t="shared" si="0"/>
        <v>0</v>
      </c>
      <c r="H11" s="103">
        <f t="shared" si="1"/>
        <v>8</v>
      </c>
      <c r="I11" s="141">
        <f t="shared" si="2"/>
        <v>0</v>
      </c>
      <c r="J11" s="141">
        <f t="shared" si="3"/>
        <v>22.88</v>
      </c>
      <c r="K11" s="141">
        <f t="shared" si="4"/>
        <v>22.88</v>
      </c>
      <c r="L11" s="314"/>
    </row>
    <row r="12" spans="1:12" ht="18" customHeight="1">
      <c r="A12" s="103">
        <v>8</v>
      </c>
      <c r="B12" s="103" t="s">
        <v>936</v>
      </c>
      <c r="C12" s="103">
        <v>7996</v>
      </c>
      <c r="D12" s="103">
        <v>1508</v>
      </c>
      <c r="E12" s="103">
        <v>9838</v>
      </c>
      <c r="F12" s="103">
        <v>1562</v>
      </c>
      <c r="G12" s="103">
        <f t="shared" si="0"/>
        <v>1842</v>
      </c>
      <c r="H12" s="103">
        <f t="shared" si="1"/>
        <v>54</v>
      </c>
      <c r="I12" s="141">
        <f t="shared" si="2"/>
        <v>1084.9379999999999</v>
      </c>
      <c r="J12" s="141">
        <f t="shared" si="3"/>
        <v>154.44</v>
      </c>
      <c r="K12" s="141">
        <f t="shared" si="4"/>
        <v>1239.378</v>
      </c>
      <c r="L12" s="314"/>
    </row>
    <row r="13" spans="1:12" ht="18" customHeight="1">
      <c r="A13" s="103">
        <v>9</v>
      </c>
      <c r="B13" s="103" t="s">
        <v>937</v>
      </c>
      <c r="C13" s="103">
        <v>5839</v>
      </c>
      <c r="D13" s="103">
        <v>737</v>
      </c>
      <c r="E13" s="103">
        <v>7563</v>
      </c>
      <c r="F13" s="103">
        <v>774</v>
      </c>
      <c r="G13" s="103">
        <f t="shared" si="0"/>
        <v>1724</v>
      </c>
      <c r="H13" s="103">
        <f t="shared" si="1"/>
        <v>37</v>
      </c>
      <c r="I13" s="141">
        <f t="shared" si="2"/>
        <v>1015.4359999999999</v>
      </c>
      <c r="J13" s="141">
        <f t="shared" si="3"/>
        <v>105.82</v>
      </c>
      <c r="K13" s="141">
        <f t="shared" si="4"/>
        <v>1121.2559999999999</v>
      </c>
      <c r="L13" s="314"/>
    </row>
    <row r="14" spans="1:12" ht="18" customHeight="1">
      <c r="A14" s="103">
        <v>10</v>
      </c>
      <c r="B14" s="103" t="s">
        <v>938</v>
      </c>
      <c r="C14" s="103">
        <v>2544</v>
      </c>
      <c r="D14" s="103">
        <v>1596</v>
      </c>
      <c r="E14" s="103">
        <v>4849</v>
      </c>
      <c r="F14" s="103">
        <v>1639</v>
      </c>
      <c r="G14" s="103">
        <f t="shared" si="0"/>
        <v>2305</v>
      </c>
      <c r="H14" s="103">
        <f t="shared" si="1"/>
        <v>43</v>
      </c>
      <c r="I14" s="141">
        <f t="shared" si="2"/>
        <v>1357.645</v>
      </c>
      <c r="J14" s="141">
        <f t="shared" si="3"/>
        <v>122.97999999999999</v>
      </c>
      <c r="K14" s="141">
        <f t="shared" si="4"/>
        <v>1480.625</v>
      </c>
      <c r="L14" s="314"/>
    </row>
    <row r="15" spans="1:12" ht="18" customHeight="1">
      <c r="A15" s="103">
        <v>11</v>
      </c>
      <c r="B15" s="103" t="s">
        <v>939</v>
      </c>
      <c r="C15" s="103">
        <v>7100</v>
      </c>
      <c r="D15" s="103">
        <v>498</v>
      </c>
      <c r="E15" s="103">
        <v>8339</v>
      </c>
      <c r="F15" s="103">
        <v>548</v>
      </c>
      <c r="G15" s="103">
        <f t="shared" si="0"/>
        <v>1239</v>
      </c>
      <c r="H15" s="103">
        <f t="shared" si="1"/>
        <v>50</v>
      </c>
      <c r="I15" s="141">
        <f t="shared" si="2"/>
        <v>729.771</v>
      </c>
      <c r="J15" s="141">
        <f t="shared" si="3"/>
        <v>143</v>
      </c>
      <c r="K15" s="141">
        <f t="shared" si="4"/>
        <v>872.771</v>
      </c>
      <c r="L15" s="314"/>
    </row>
    <row r="16" spans="1:12" ht="18" customHeight="1">
      <c r="A16" s="103">
        <v>12</v>
      </c>
      <c r="B16" s="103" t="s">
        <v>940</v>
      </c>
      <c r="C16" s="103">
        <v>4584</v>
      </c>
      <c r="D16" s="103">
        <v>362</v>
      </c>
      <c r="E16" s="103">
        <v>5640</v>
      </c>
      <c r="F16" s="103">
        <v>423</v>
      </c>
      <c r="G16" s="103">
        <f t="shared" si="0"/>
        <v>1056</v>
      </c>
      <c r="H16" s="103">
        <f t="shared" si="1"/>
        <v>61</v>
      </c>
      <c r="I16" s="141">
        <f t="shared" si="2"/>
        <v>621.9839999999999</v>
      </c>
      <c r="J16" s="141">
        <f t="shared" si="3"/>
        <v>174.45999999999998</v>
      </c>
      <c r="K16" s="141">
        <f t="shared" si="4"/>
        <v>796.444</v>
      </c>
      <c r="L16" s="314"/>
    </row>
    <row r="17" spans="1:12" ht="18" customHeight="1">
      <c r="A17" s="103">
        <v>13</v>
      </c>
      <c r="B17" s="103" t="s">
        <v>941</v>
      </c>
      <c r="C17" s="103">
        <v>686</v>
      </c>
      <c r="D17" s="103">
        <v>873</v>
      </c>
      <c r="E17" s="103">
        <v>1722</v>
      </c>
      <c r="F17" s="103">
        <v>902</v>
      </c>
      <c r="G17" s="103">
        <f t="shared" si="0"/>
        <v>1036</v>
      </c>
      <c r="H17" s="103">
        <f t="shared" si="1"/>
        <v>29</v>
      </c>
      <c r="I17" s="141">
        <f t="shared" si="2"/>
        <v>610.204</v>
      </c>
      <c r="J17" s="141">
        <f t="shared" si="3"/>
        <v>82.94</v>
      </c>
      <c r="K17" s="141">
        <f t="shared" si="4"/>
        <v>693.144</v>
      </c>
      <c r="L17" s="314"/>
    </row>
    <row r="18" spans="1:12" ht="18" customHeight="1">
      <c r="A18" s="103">
        <v>14</v>
      </c>
      <c r="B18" s="103" t="s">
        <v>942</v>
      </c>
      <c r="C18" s="103">
        <v>603</v>
      </c>
      <c r="D18" s="103">
        <v>2422</v>
      </c>
      <c r="E18" s="103">
        <v>1123</v>
      </c>
      <c r="F18" s="103">
        <v>2440</v>
      </c>
      <c r="G18" s="103">
        <f t="shared" si="0"/>
        <v>520</v>
      </c>
      <c r="H18" s="103">
        <f t="shared" si="1"/>
        <v>18</v>
      </c>
      <c r="I18" s="141">
        <f t="shared" si="2"/>
        <v>306.28</v>
      </c>
      <c r="J18" s="141">
        <f t="shared" si="3"/>
        <v>51.48</v>
      </c>
      <c r="K18" s="141">
        <f t="shared" si="4"/>
        <v>357.76</v>
      </c>
      <c r="L18" s="314"/>
    </row>
    <row r="19" spans="1:12" ht="18" customHeight="1">
      <c r="A19" s="103">
        <v>15</v>
      </c>
      <c r="B19" s="103" t="s">
        <v>943</v>
      </c>
      <c r="C19" s="103">
        <v>26229</v>
      </c>
      <c r="D19" s="103">
        <v>1444</v>
      </c>
      <c r="E19" s="103">
        <v>27893</v>
      </c>
      <c r="F19" s="103">
        <v>1575</v>
      </c>
      <c r="G19" s="103">
        <f t="shared" si="0"/>
        <v>1664</v>
      </c>
      <c r="H19" s="103">
        <f t="shared" si="1"/>
        <v>131</v>
      </c>
      <c r="I19" s="141">
        <f t="shared" si="2"/>
        <v>980.096</v>
      </c>
      <c r="J19" s="141">
        <f t="shared" si="3"/>
        <v>374.65999999999997</v>
      </c>
      <c r="K19" s="141">
        <f t="shared" si="4"/>
        <v>1354.7559999999999</v>
      </c>
      <c r="L19" s="314"/>
    </row>
    <row r="20" spans="1:12" ht="18" customHeight="1">
      <c r="A20" s="103">
        <v>16</v>
      </c>
      <c r="B20" s="103" t="s">
        <v>944</v>
      </c>
      <c r="C20" s="103">
        <v>7483</v>
      </c>
      <c r="D20" s="103">
        <v>476</v>
      </c>
      <c r="E20" s="103">
        <v>9622</v>
      </c>
      <c r="F20" s="103">
        <v>512</v>
      </c>
      <c r="G20" s="103">
        <f t="shared" si="0"/>
        <v>2139</v>
      </c>
      <c r="H20" s="103">
        <f t="shared" si="1"/>
        <v>36</v>
      </c>
      <c r="I20" s="141">
        <f t="shared" si="2"/>
        <v>1259.8709999999999</v>
      </c>
      <c r="J20" s="141">
        <f t="shared" si="3"/>
        <v>102.96</v>
      </c>
      <c r="K20" s="141">
        <f t="shared" si="4"/>
        <v>1362.831</v>
      </c>
      <c r="L20" s="314"/>
    </row>
    <row r="21" spans="1:12" ht="18" customHeight="1">
      <c r="A21" s="103">
        <v>17</v>
      </c>
      <c r="B21" s="103" t="s">
        <v>945</v>
      </c>
      <c r="C21" s="103">
        <v>9204</v>
      </c>
      <c r="D21" s="103">
        <v>1001</v>
      </c>
      <c r="E21" s="103">
        <v>9829</v>
      </c>
      <c r="F21" s="103">
        <v>1037</v>
      </c>
      <c r="G21" s="103">
        <f t="shared" si="0"/>
        <v>625</v>
      </c>
      <c r="H21" s="103">
        <f t="shared" si="1"/>
        <v>36</v>
      </c>
      <c r="I21" s="141">
        <f t="shared" si="2"/>
        <v>368.125</v>
      </c>
      <c r="J21" s="141">
        <f t="shared" si="3"/>
        <v>102.96</v>
      </c>
      <c r="K21" s="141">
        <f t="shared" si="4"/>
        <v>471.085</v>
      </c>
      <c r="L21" s="314"/>
    </row>
    <row r="22" spans="1:12" ht="18" customHeight="1">
      <c r="A22" s="103">
        <v>18</v>
      </c>
      <c r="B22" s="103" t="s">
        <v>960</v>
      </c>
      <c r="C22" s="103">
        <v>2611</v>
      </c>
      <c r="D22" s="103">
        <v>423</v>
      </c>
      <c r="E22" s="103">
        <v>3313</v>
      </c>
      <c r="F22" s="103">
        <v>458</v>
      </c>
      <c r="G22" s="103">
        <f t="shared" si="0"/>
        <v>702</v>
      </c>
      <c r="H22" s="103">
        <f t="shared" si="1"/>
        <v>35</v>
      </c>
      <c r="I22" s="141">
        <f t="shared" si="2"/>
        <v>413.47799999999995</v>
      </c>
      <c r="J22" s="141">
        <f t="shared" si="3"/>
        <v>100.1</v>
      </c>
      <c r="K22" s="141">
        <f t="shared" si="4"/>
        <v>513.578</v>
      </c>
      <c r="L22" s="314"/>
    </row>
    <row r="23" spans="1:12" ht="18" customHeight="1">
      <c r="A23" s="103">
        <v>19</v>
      </c>
      <c r="B23" s="103" t="s">
        <v>961</v>
      </c>
      <c r="C23" s="103">
        <v>5205</v>
      </c>
      <c r="D23" s="103">
        <v>383</v>
      </c>
      <c r="E23" s="103">
        <v>5904</v>
      </c>
      <c r="F23" s="103">
        <v>421</v>
      </c>
      <c r="G23" s="103">
        <f t="shared" si="0"/>
        <v>699</v>
      </c>
      <c r="H23" s="103">
        <f t="shared" si="1"/>
        <v>38</v>
      </c>
      <c r="I23" s="141">
        <f t="shared" si="2"/>
        <v>411.71099999999996</v>
      </c>
      <c r="J23" s="141">
        <f t="shared" si="3"/>
        <v>108.67999999999999</v>
      </c>
      <c r="K23" s="141">
        <f t="shared" si="4"/>
        <v>520.391</v>
      </c>
      <c r="L23" s="314"/>
    </row>
    <row r="24" spans="1:12" ht="18" customHeight="1">
      <c r="A24" s="103">
        <v>20</v>
      </c>
      <c r="B24" s="103" t="s">
        <v>967</v>
      </c>
      <c r="C24" s="103">
        <v>9398</v>
      </c>
      <c r="D24" s="103">
        <v>756</v>
      </c>
      <c r="E24" s="103">
        <v>1106</v>
      </c>
      <c r="F24" s="103">
        <v>849</v>
      </c>
      <c r="G24" s="103">
        <v>1708</v>
      </c>
      <c r="H24" s="103">
        <f t="shared" si="1"/>
        <v>93</v>
      </c>
      <c r="I24" s="141">
        <f t="shared" si="2"/>
        <v>1006.012</v>
      </c>
      <c r="J24" s="141">
        <f t="shared" si="3"/>
        <v>265.97999999999996</v>
      </c>
      <c r="K24" s="141">
        <f t="shared" si="4"/>
        <v>1271.992</v>
      </c>
      <c r="L24" s="314"/>
    </row>
    <row r="25" spans="1:12" ht="18" customHeight="1">
      <c r="A25" s="103">
        <v>21</v>
      </c>
      <c r="B25" s="103" t="s">
        <v>968</v>
      </c>
      <c r="C25" s="103">
        <v>2341</v>
      </c>
      <c r="D25" s="103">
        <v>290</v>
      </c>
      <c r="E25" s="103">
        <v>2501</v>
      </c>
      <c r="F25" s="103">
        <v>305</v>
      </c>
      <c r="G25" s="103">
        <f>E25-C25</f>
        <v>160</v>
      </c>
      <c r="H25" s="103">
        <f t="shared" si="1"/>
        <v>15</v>
      </c>
      <c r="I25" s="141">
        <f t="shared" si="2"/>
        <v>94.24</v>
      </c>
      <c r="J25" s="141">
        <f t="shared" si="3"/>
        <v>42.9</v>
      </c>
      <c r="K25" s="141">
        <f t="shared" si="4"/>
        <v>137.14</v>
      </c>
      <c r="L25" s="314"/>
    </row>
    <row r="26" spans="1:12" ht="18" customHeight="1">
      <c r="A26" s="103" t="s">
        <v>676</v>
      </c>
      <c r="B26" s="103"/>
      <c r="C26" s="103"/>
      <c r="D26" s="103"/>
      <c r="E26" s="103"/>
      <c r="F26" s="103"/>
      <c r="G26" s="103"/>
      <c r="H26" s="103"/>
      <c r="I26" s="141"/>
      <c r="J26" s="141"/>
      <c r="K26" s="141"/>
      <c r="L26" s="315"/>
    </row>
  </sheetData>
  <sheetProtection/>
  <mergeCells count="10">
    <mergeCell ref="L3:L4"/>
    <mergeCell ref="L5:L26"/>
    <mergeCell ref="A1:K1"/>
    <mergeCell ref="A2:K2"/>
    <mergeCell ref="A3:A4"/>
    <mergeCell ref="B3:B4"/>
    <mergeCell ref="C3:D3"/>
    <mergeCell ref="E3:F3"/>
    <mergeCell ref="G3:H3"/>
    <mergeCell ref="I3:K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1"/>
  <sheetViews>
    <sheetView zoomScalePageLayoutView="0" workbookViewId="0" topLeftCell="A148">
      <selection activeCell="M28" sqref="M28:O28"/>
    </sheetView>
  </sheetViews>
  <sheetFormatPr defaultColWidth="9.00390625" defaultRowHeight="14.25"/>
  <cols>
    <col min="1" max="1" width="9.00390625" style="106" customWidth="1"/>
    <col min="2" max="2" width="10.00390625" style="106" customWidth="1"/>
    <col min="3" max="3" width="11.00390625" style="52" customWidth="1"/>
    <col min="4" max="4" width="9.625" style="52" customWidth="1"/>
    <col min="5" max="5" width="11.00390625" style="52" customWidth="1"/>
    <col min="6" max="8" width="9.625" style="106" customWidth="1"/>
    <col min="9" max="10" width="9.625" style="149" customWidth="1"/>
    <col min="11" max="11" width="10.375" style="149" customWidth="1"/>
    <col min="12" max="12" width="10.00390625" style="106" customWidth="1"/>
    <col min="13" max="16384" width="9.00390625" style="106" customWidth="1"/>
  </cols>
  <sheetData>
    <row r="1" spans="1:11" s="52" customFormat="1" ht="24" customHeight="1">
      <c r="A1" s="325" t="s">
        <v>677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1" s="52" customFormat="1" ht="14.25">
      <c r="A2" s="327" t="s">
        <v>1473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2" s="52" customFormat="1" ht="14.25">
      <c r="A3" s="319" t="s">
        <v>532</v>
      </c>
      <c r="B3" s="319" t="s">
        <v>489</v>
      </c>
      <c r="C3" s="319" t="s">
        <v>678</v>
      </c>
      <c r="D3" s="319"/>
      <c r="E3" s="319" t="s">
        <v>679</v>
      </c>
      <c r="F3" s="319"/>
      <c r="G3" s="319" t="s">
        <v>680</v>
      </c>
      <c r="H3" s="319"/>
      <c r="I3" s="321" t="s">
        <v>493</v>
      </c>
      <c r="J3" s="321"/>
      <c r="K3" s="321"/>
      <c r="L3" s="319" t="s">
        <v>494</v>
      </c>
    </row>
    <row r="4" spans="1:12" s="52" customFormat="1" ht="14.25">
      <c r="A4" s="319"/>
      <c r="B4" s="319"/>
      <c r="C4" s="50" t="s">
        <v>495</v>
      </c>
      <c r="D4" s="50" t="s">
        <v>496</v>
      </c>
      <c r="E4" s="50" t="s">
        <v>495</v>
      </c>
      <c r="F4" s="50" t="s">
        <v>496</v>
      </c>
      <c r="G4" s="50" t="s">
        <v>495</v>
      </c>
      <c r="H4" s="50" t="s">
        <v>496</v>
      </c>
      <c r="I4" s="51" t="s">
        <v>497</v>
      </c>
      <c r="J4" s="51" t="s">
        <v>498</v>
      </c>
      <c r="K4" s="51" t="s">
        <v>681</v>
      </c>
      <c r="L4" s="320"/>
    </row>
    <row r="5" spans="1:12" s="52" customFormat="1" ht="19.5" customHeight="1">
      <c r="A5" s="15">
        <v>1</v>
      </c>
      <c r="B5" s="103" t="s">
        <v>682</v>
      </c>
      <c r="C5" s="15">
        <v>5822</v>
      </c>
      <c r="D5" s="175">
        <v>5432</v>
      </c>
      <c r="E5" s="15">
        <v>5822</v>
      </c>
      <c r="F5" s="15">
        <v>5432</v>
      </c>
      <c r="G5" s="103">
        <f>E5-C5</f>
        <v>0</v>
      </c>
      <c r="H5" s="103">
        <f>F5-D5</f>
        <v>0</v>
      </c>
      <c r="I5" s="144">
        <f>G5*0.589</f>
        <v>0</v>
      </c>
      <c r="J5" s="144">
        <f>H5*2.86</f>
        <v>0</v>
      </c>
      <c r="K5" s="144">
        <f>J5+I5</f>
        <v>0</v>
      </c>
      <c r="L5" s="316" t="s">
        <v>1468</v>
      </c>
    </row>
    <row r="6" spans="1:15" s="52" customFormat="1" ht="19.5" customHeight="1">
      <c r="A6" s="15">
        <v>2</v>
      </c>
      <c r="B6" s="15" t="s">
        <v>683</v>
      </c>
      <c r="C6" s="15" t="s">
        <v>1581</v>
      </c>
      <c r="D6" s="175">
        <v>1094</v>
      </c>
      <c r="E6" s="15" t="s">
        <v>1574</v>
      </c>
      <c r="F6" s="15">
        <v>1148</v>
      </c>
      <c r="G6" s="103">
        <v>757</v>
      </c>
      <c r="H6" s="103">
        <f aca="true" t="shared" si="0" ref="H6:H31">F6-D6</f>
        <v>54</v>
      </c>
      <c r="I6" s="144">
        <f aca="true" t="shared" si="1" ref="I6:I69">G6*0.589</f>
        <v>445.873</v>
      </c>
      <c r="J6" s="144">
        <f aca="true" t="shared" si="2" ref="J6:J69">H6*2.86</f>
        <v>154.44</v>
      </c>
      <c r="K6" s="144">
        <f aca="true" t="shared" si="3" ref="K6:K69">J6+I6</f>
        <v>600.313</v>
      </c>
      <c r="L6" s="317"/>
      <c r="M6" s="328"/>
      <c r="N6" s="329"/>
      <c r="O6" s="329"/>
    </row>
    <row r="7" spans="1:12" s="52" customFormat="1" ht="19.5" customHeight="1">
      <c r="A7" s="15">
        <v>3</v>
      </c>
      <c r="B7" s="103" t="s">
        <v>684</v>
      </c>
      <c r="C7" s="15">
        <v>653</v>
      </c>
      <c r="D7" s="175">
        <v>609</v>
      </c>
      <c r="E7" s="15">
        <v>1062</v>
      </c>
      <c r="F7" s="15">
        <v>627</v>
      </c>
      <c r="G7" s="103">
        <f aca="true" t="shared" si="4" ref="G7:G12">E7-C7</f>
        <v>409</v>
      </c>
      <c r="H7" s="103">
        <f t="shared" si="0"/>
        <v>18</v>
      </c>
      <c r="I7" s="144">
        <f t="shared" si="1"/>
        <v>240.90099999999998</v>
      </c>
      <c r="J7" s="144">
        <f t="shared" si="2"/>
        <v>51.48</v>
      </c>
      <c r="K7" s="144">
        <f t="shared" si="3"/>
        <v>292.381</v>
      </c>
      <c r="L7" s="317"/>
    </row>
    <row r="8" spans="1:14" s="52" customFormat="1" ht="19.5" customHeight="1">
      <c r="A8" s="15">
        <v>4</v>
      </c>
      <c r="B8" s="15" t="s">
        <v>685</v>
      </c>
      <c r="C8" s="15">
        <v>847</v>
      </c>
      <c r="D8" s="175">
        <v>2110</v>
      </c>
      <c r="E8" s="15">
        <v>1577</v>
      </c>
      <c r="F8" s="15">
        <v>2128</v>
      </c>
      <c r="G8" s="103">
        <f t="shared" si="4"/>
        <v>730</v>
      </c>
      <c r="H8" s="103">
        <f t="shared" si="0"/>
        <v>18</v>
      </c>
      <c r="I8" s="144">
        <f t="shared" si="1"/>
        <v>429.96999999999997</v>
      </c>
      <c r="J8" s="144">
        <f t="shared" si="2"/>
        <v>51.48</v>
      </c>
      <c r="K8" s="144">
        <f t="shared" si="3"/>
        <v>481.45</v>
      </c>
      <c r="L8" s="317"/>
      <c r="M8" s="323"/>
      <c r="N8" s="324"/>
    </row>
    <row r="9" spans="1:12" s="52" customFormat="1" ht="19.5" customHeight="1">
      <c r="A9" s="15">
        <v>5</v>
      </c>
      <c r="B9" s="103" t="s">
        <v>686</v>
      </c>
      <c r="C9" s="15">
        <v>3600</v>
      </c>
      <c r="D9" s="175">
        <v>705</v>
      </c>
      <c r="E9" s="15">
        <v>3824</v>
      </c>
      <c r="F9" s="15">
        <v>715</v>
      </c>
      <c r="G9" s="103">
        <f t="shared" si="4"/>
        <v>224</v>
      </c>
      <c r="H9" s="103">
        <f t="shared" si="0"/>
        <v>10</v>
      </c>
      <c r="I9" s="144">
        <f t="shared" si="1"/>
        <v>131.93599999999998</v>
      </c>
      <c r="J9" s="144">
        <f t="shared" si="2"/>
        <v>28.599999999999998</v>
      </c>
      <c r="K9" s="144">
        <f t="shared" si="3"/>
        <v>160.53599999999997</v>
      </c>
      <c r="L9" s="317"/>
    </row>
    <row r="10" spans="1:12" s="52" customFormat="1" ht="19.5" customHeight="1">
      <c r="A10" s="15">
        <v>6</v>
      </c>
      <c r="B10" s="103" t="s">
        <v>687</v>
      </c>
      <c r="C10" s="15">
        <v>10675</v>
      </c>
      <c r="D10" s="175">
        <v>365</v>
      </c>
      <c r="E10" s="15">
        <v>11610</v>
      </c>
      <c r="F10" s="15">
        <v>383</v>
      </c>
      <c r="G10" s="103">
        <f t="shared" si="4"/>
        <v>935</v>
      </c>
      <c r="H10" s="103">
        <f t="shared" si="0"/>
        <v>18</v>
      </c>
      <c r="I10" s="144">
        <f t="shared" si="1"/>
        <v>550.7149999999999</v>
      </c>
      <c r="J10" s="144">
        <f t="shared" si="2"/>
        <v>51.48</v>
      </c>
      <c r="K10" s="144">
        <f t="shared" si="3"/>
        <v>602.1949999999999</v>
      </c>
      <c r="L10" s="317"/>
    </row>
    <row r="11" spans="1:12" s="52" customFormat="1" ht="19.5" customHeight="1">
      <c r="A11" s="15">
        <v>7</v>
      </c>
      <c r="B11" s="103" t="s">
        <v>688</v>
      </c>
      <c r="C11" s="15">
        <v>8720</v>
      </c>
      <c r="D11" s="175">
        <v>297</v>
      </c>
      <c r="E11" s="15">
        <v>8762</v>
      </c>
      <c r="F11" s="15">
        <v>298</v>
      </c>
      <c r="G11" s="103">
        <f t="shared" si="4"/>
        <v>42</v>
      </c>
      <c r="H11" s="103">
        <f t="shared" si="0"/>
        <v>1</v>
      </c>
      <c r="I11" s="144">
        <f t="shared" si="1"/>
        <v>24.738</v>
      </c>
      <c r="J11" s="144">
        <f t="shared" si="2"/>
        <v>2.86</v>
      </c>
      <c r="K11" s="144">
        <f t="shared" si="3"/>
        <v>27.598</v>
      </c>
      <c r="L11" s="317"/>
    </row>
    <row r="12" spans="1:12" s="52" customFormat="1" ht="19.5" customHeight="1">
      <c r="A12" s="15">
        <v>8</v>
      </c>
      <c r="B12" s="103" t="s">
        <v>689</v>
      </c>
      <c r="C12" s="15">
        <v>7110</v>
      </c>
      <c r="D12" s="175">
        <v>856</v>
      </c>
      <c r="E12" s="15">
        <v>9866</v>
      </c>
      <c r="F12" s="15">
        <v>892</v>
      </c>
      <c r="G12" s="103">
        <f t="shared" si="4"/>
        <v>2756</v>
      </c>
      <c r="H12" s="103">
        <f t="shared" si="0"/>
        <v>36</v>
      </c>
      <c r="I12" s="144">
        <f t="shared" si="1"/>
        <v>1623.2839999999999</v>
      </c>
      <c r="J12" s="144">
        <f t="shared" si="2"/>
        <v>102.96</v>
      </c>
      <c r="K12" s="144">
        <f t="shared" si="3"/>
        <v>1726.244</v>
      </c>
      <c r="L12" s="317"/>
    </row>
    <row r="13" spans="1:12" s="52" customFormat="1" ht="19.5" customHeight="1">
      <c r="A13" s="15">
        <v>9</v>
      </c>
      <c r="B13" s="103" t="s">
        <v>690</v>
      </c>
      <c r="C13" s="15">
        <v>9392</v>
      </c>
      <c r="D13" s="175">
        <v>1045</v>
      </c>
      <c r="E13" s="15">
        <v>470</v>
      </c>
      <c r="F13" s="15">
        <v>1081</v>
      </c>
      <c r="G13" s="103">
        <v>1078</v>
      </c>
      <c r="H13" s="103">
        <f t="shared" si="0"/>
        <v>36</v>
      </c>
      <c r="I13" s="144">
        <f t="shared" si="1"/>
        <v>634.942</v>
      </c>
      <c r="J13" s="144">
        <f t="shared" si="2"/>
        <v>102.96</v>
      </c>
      <c r="K13" s="144">
        <f t="shared" si="3"/>
        <v>737.902</v>
      </c>
      <c r="L13" s="317"/>
    </row>
    <row r="14" spans="1:12" s="52" customFormat="1" ht="19.5" customHeight="1">
      <c r="A14" s="15">
        <v>10</v>
      </c>
      <c r="B14" s="103" t="s">
        <v>691</v>
      </c>
      <c r="C14" s="15">
        <v>4582</v>
      </c>
      <c r="D14" s="175">
        <v>379</v>
      </c>
      <c r="E14" s="15">
        <v>5341</v>
      </c>
      <c r="F14" s="15">
        <v>418</v>
      </c>
      <c r="G14" s="103">
        <f>E14-C14</f>
        <v>759</v>
      </c>
      <c r="H14" s="103">
        <f t="shared" si="0"/>
        <v>39</v>
      </c>
      <c r="I14" s="144">
        <f t="shared" si="1"/>
        <v>447.051</v>
      </c>
      <c r="J14" s="144">
        <f t="shared" si="2"/>
        <v>111.53999999999999</v>
      </c>
      <c r="K14" s="144">
        <f t="shared" si="3"/>
        <v>558.591</v>
      </c>
      <c r="L14" s="317"/>
    </row>
    <row r="15" spans="1:12" s="52" customFormat="1" ht="19.5" customHeight="1">
      <c r="A15" s="15">
        <v>11</v>
      </c>
      <c r="B15" s="103" t="s">
        <v>692</v>
      </c>
      <c r="C15" s="15">
        <v>7883</v>
      </c>
      <c r="D15" s="175">
        <v>2197</v>
      </c>
      <c r="E15" s="15">
        <v>7883</v>
      </c>
      <c r="F15" s="15">
        <v>2197</v>
      </c>
      <c r="G15" s="103">
        <f aca="true" t="shared" si="5" ref="G15:G21">E15-C15</f>
        <v>0</v>
      </c>
      <c r="H15" s="103">
        <f t="shared" si="0"/>
        <v>0</v>
      </c>
      <c r="I15" s="144">
        <f t="shared" si="1"/>
        <v>0</v>
      </c>
      <c r="J15" s="144">
        <f t="shared" si="2"/>
        <v>0</v>
      </c>
      <c r="K15" s="144">
        <f t="shared" si="3"/>
        <v>0</v>
      </c>
      <c r="L15" s="317"/>
    </row>
    <row r="16" spans="1:12" s="52" customFormat="1" ht="19.5" customHeight="1">
      <c r="A16" s="15">
        <v>12</v>
      </c>
      <c r="B16" s="15" t="s">
        <v>693</v>
      </c>
      <c r="C16" s="15">
        <v>10664</v>
      </c>
      <c r="D16" s="175">
        <v>727</v>
      </c>
      <c r="E16" s="15">
        <v>12365</v>
      </c>
      <c r="F16" s="15">
        <v>763</v>
      </c>
      <c r="G16" s="103">
        <f t="shared" si="5"/>
        <v>1701</v>
      </c>
      <c r="H16" s="103">
        <f t="shared" si="0"/>
        <v>36</v>
      </c>
      <c r="I16" s="144">
        <f t="shared" si="1"/>
        <v>1001.8889999999999</v>
      </c>
      <c r="J16" s="144">
        <f t="shared" si="2"/>
        <v>102.96</v>
      </c>
      <c r="K16" s="144">
        <f t="shared" si="3"/>
        <v>1104.849</v>
      </c>
      <c r="L16" s="317"/>
    </row>
    <row r="17" spans="1:12" s="52" customFormat="1" ht="19.5" customHeight="1">
      <c r="A17" s="15">
        <v>13</v>
      </c>
      <c r="B17" s="103" t="s">
        <v>694</v>
      </c>
      <c r="C17" s="15">
        <v>7195</v>
      </c>
      <c r="D17" s="175">
        <v>0</v>
      </c>
      <c r="E17" s="15">
        <v>7195</v>
      </c>
      <c r="F17" s="15">
        <v>0</v>
      </c>
      <c r="G17" s="103">
        <f t="shared" si="5"/>
        <v>0</v>
      </c>
      <c r="H17" s="103">
        <f t="shared" si="0"/>
        <v>0</v>
      </c>
      <c r="I17" s="144">
        <f t="shared" si="1"/>
        <v>0</v>
      </c>
      <c r="J17" s="144">
        <f t="shared" si="2"/>
        <v>0</v>
      </c>
      <c r="K17" s="144">
        <f t="shared" si="3"/>
        <v>0</v>
      </c>
      <c r="L17" s="317"/>
    </row>
    <row r="18" spans="1:12" s="52" customFormat="1" ht="19.5" customHeight="1">
      <c r="A18" s="15">
        <v>14</v>
      </c>
      <c r="B18" s="103" t="s">
        <v>695</v>
      </c>
      <c r="C18" s="15">
        <v>4943</v>
      </c>
      <c r="D18" s="175">
        <v>1845</v>
      </c>
      <c r="E18" s="15">
        <v>6169</v>
      </c>
      <c r="F18" s="15">
        <v>1899</v>
      </c>
      <c r="G18" s="103">
        <f t="shared" si="5"/>
        <v>1226</v>
      </c>
      <c r="H18" s="103">
        <f t="shared" si="0"/>
        <v>54</v>
      </c>
      <c r="I18" s="144">
        <f t="shared" si="1"/>
        <v>722.1139999999999</v>
      </c>
      <c r="J18" s="144">
        <f t="shared" si="2"/>
        <v>154.44</v>
      </c>
      <c r="K18" s="144">
        <f t="shared" si="3"/>
        <v>876.5539999999999</v>
      </c>
      <c r="L18" s="317"/>
    </row>
    <row r="19" spans="1:12" s="52" customFormat="1" ht="19.5" customHeight="1">
      <c r="A19" s="15">
        <v>15</v>
      </c>
      <c r="B19" s="103" t="s">
        <v>696</v>
      </c>
      <c r="C19" s="15">
        <v>1886</v>
      </c>
      <c r="D19" s="175">
        <v>309</v>
      </c>
      <c r="E19" s="15">
        <v>2547</v>
      </c>
      <c r="F19" s="15">
        <v>345</v>
      </c>
      <c r="G19" s="103">
        <f t="shared" si="5"/>
        <v>661</v>
      </c>
      <c r="H19" s="103">
        <f t="shared" si="0"/>
        <v>36</v>
      </c>
      <c r="I19" s="144">
        <f t="shared" si="1"/>
        <v>389.32899999999995</v>
      </c>
      <c r="J19" s="144">
        <f t="shared" si="2"/>
        <v>102.96</v>
      </c>
      <c r="K19" s="144">
        <f t="shared" si="3"/>
        <v>492.28899999999993</v>
      </c>
      <c r="L19" s="317"/>
    </row>
    <row r="20" spans="1:12" s="52" customFormat="1" ht="19.5" customHeight="1">
      <c r="A20" s="15">
        <v>16</v>
      </c>
      <c r="B20" s="103" t="s">
        <v>697</v>
      </c>
      <c r="C20" s="15">
        <v>3868</v>
      </c>
      <c r="D20" s="175">
        <v>264</v>
      </c>
      <c r="E20" s="15">
        <v>4518</v>
      </c>
      <c r="F20" s="15">
        <v>318</v>
      </c>
      <c r="G20" s="103">
        <f t="shared" si="5"/>
        <v>650</v>
      </c>
      <c r="H20" s="103">
        <f t="shared" si="0"/>
        <v>54</v>
      </c>
      <c r="I20" s="144">
        <f t="shared" si="1"/>
        <v>382.84999999999997</v>
      </c>
      <c r="J20" s="144">
        <f t="shared" si="2"/>
        <v>154.44</v>
      </c>
      <c r="K20" s="144">
        <f t="shared" si="3"/>
        <v>537.29</v>
      </c>
      <c r="L20" s="317"/>
    </row>
    <row r="21" spans="1:12" s="52" customFormat="1" ht="19.5" customHeight="1">
      <c r="A21" s="15">
        <v>17</v>
      </c>
      <c r="B21" s="103" t="s">
        <v>698</v>
      </c>
      <c r="C21" s="15">
        <v>8215</v>
      </c>
      <c r="D21" s="175">
        <v>802</v>
      </c>
      <c r="E21" s="15">
        <v>8645</v>
      </c>
      <c r="F21" s="15">
        <v>838</v>
      </c>
      <c r="G21" s="103">
        <f t="shared" si="5"/>
        <v>430</v>
      </c>
      <c r="H21" s="103">
        <f t="shared" si="0"/>
        <v>36</v>
      </c>
      <c r="I21" s="144">
        <f t="shared" si="1"/>
        <v>253.26999999999998</v>
      </c>
      <c r="J21" s="144">
        <f t="shared" si="2"/>
        <v>102.96</v>
      </c>
      <c r="K21" s="144">
        <f t="shared" si="3"/>
        <v>356.22999999999996</v>
      </c>
      <c r="L21" s="318"/>
    </row>
    <row r="22" spans="1:12" s="52" customFormat="1" ht="19.5" customHeight="1">
      <c r="A22" s="15">
        <v>18</v>
      </c>
      <c r="B22" s="103" t="s">
        <v>699</v>
      </c>
      <c r="C22" s="15">
        <v>8814</v>
      </c>
      <c r="D22" s="175">
        <v>527</v>
      </c>
      <c r="E22" s="15">
        <v>9714</v>
      </c>
      <c r="F22" s="15">
        <v>563</v>
      </c>
      <c r="G22" s="103">
        <v>900</v>
      </c>
      <c r="H22" s="103">
        <f t="shared" si="0"/>
        <v>36</v>
      </c>
      <c r="I22" s="144">
        <f t="shared" si="1"/>
        <v>530.1</v>
      </c>
      <c r="J22" s="144">
        <f t="shared" si="2"/>
        <v>102.96</v>
      </c>
      <c r="K22" s="144">
        <f t="shared" si="3"/>
        <v>633.0600000000001</v>
      </c>
      <c r="L22" s="316" t="s">
        <v>1474</v>
      </c>
    </row>
    <row r="23" spans="1:12" s="52" customFormat="1" ht="19.5" customHeight="1">
      <c r="A23" s="15">
        <v>19</v>
      </c>
      <c r="B23" s="103" t="s">
        <v>700</v>
      </c>
      <c r="C23" s="15">
        <v>2386</v>
      </c>
      <c r="D23" s="175">
        <v>36</v>
      </c>
      <c r="E23" s="15">
        <v>2386</v>
      </c>
      <c r="F23" s="15">
        <v>36</v>
      </c>
      <c r="G23" s="103">
        <f>E23-C23</f>
        <v>0</v>
      </c>
      <c r="H23" s="103">
        <f t="shared" si="0"/>
        <v>0</v>
      </c>
      <c r="I23" s="144">
        <f t="shared" si="1"/>
        <v>0</v>
      </c>
      <c r="J23" s="144">
        <f t="shared" si="2"/>
        <v>0</v>
      </c>
      <c r="K23" s="144">
        <f t="shared" si="3"/>
        <v>0</v>
      </c>
      <c r="L23" s="317"/>
    </row>
    <row r="24" spans="1:12" s="52" customFormat="1" ht="19.5" customHeight="1">
      <c r="A24" s="15">
        <v>20</v>
      </c>
      <c r="B24" s="103" t="s">
        <v>701</v>
      </c>
      <c r="C24" s="15">
        <v>4058</v>
      </c>
      <c r="D24" s="175">
        <v>4287</v>
      </c>
      <c r="E24" s="15">
        <v>4554</v>
      </c>
      <c r="F24" s="15">
        <v>4323</v>
      </c>
      <c r="G24" s="103">
        <f aca="true" t="shared" si="6" ref="G24:G31">E24-C24</f>
        <v>496</v>
      </c>
      <c r="H24" s="103">
        <f t="shared" si="0"/>
        <v>36</v>
      </c>
      <c r="I24" s="144">
        <f t="shared" si="1"/>
        <v>292.144</v>
      </c>
      <c r="J24" s="144">
        <f t="shared" si="2"/>
        <v>102.96</v>
      </c>
      <c r="K24" s="144">
        <f t="shared" si="3"/>
        <v>395.104</v>
      </c>
      <c r="L24" s="317"/>
    </row>
    <row r="25" spans="1:12" s="52" customFormat="1" ht="19.5" customHeight="1">
      <c r="A25" s="15">
        <v>21</v>
      </c>
      <c r="B25" s="103" t="s">
        <v>702</v>
      </c>
      <c r="C25" s="15">
        <v>9288</v>
      </c>
      <c r="D25" s="175">
        <v>499</v>
      </c>
      <c r="E25" s="15">
        <v>9679</v>
      </c>
      <c r="F25" s="15">
        <v>535</v>
      </c>
      <c r="G25" s="103">
        <f t="shared" si="6"/>
        <v>391</v>
      </c>
      <c r="H25" s="103">
        <f t="shared" si="0"/>
        <v>36</v>
      </c>
      <c r="I25" s="144">
        <f t="shared" si="1"/>
        <v>230.29899999999998</v>
      </c>
      <c r="J25" s="144">
        <f t="shared" si="2"/>
        <v>102.96</v>
      </c>
      <c r="K25" s="144">
        <f t="shared" si="3"/>
        <v>333.25899999999996</v>
      </c>
      <c r="L25" s="317"/>
    </row>
    <row r="26" spans="1:12" s="52" customFormat="1" ht="19.5" customHeight="1">
      <c r="A26" s="15">
        <v>22</v>
      </c>
      <c r="B26" s="103" t="s">
        <v>703</v>
      </c>
      <c r="C26" s="15">
        <v>7024</v>
      </c>
      <c r="D26" s="175">
        <v>3244</v>
      </c>
      <c r="E26" s="15">
        <v>8073</v>
      </c>
      <c r="F26" s="52">
        <v>3298</v>
      </c>
      <c r="G26" s="103">
        <f t="shared" si="6"/>
        <v>1049</v>
      </c>
      <c r="H26" s="103">
        <f t="shared" si="0"/>
        <v>54</v>
      </c>
      <c r="I26" s="144">
        <f t="shared" si="1"/>
        <v>617.861</v>
      </c>
      <c r="J26" s="144">
        <f t="shared" si="2"/>
        <v>154.44</v>
      </c>
      <c r="K26" s="144">
        <f t="shared" si="3"/>
        <v>772.3009999999999</v>
      </c>
      <c r="L26" s="317"/>
    </row>
    <row r="27" spans="1:12" s="52" customFormat="1" ht="19.5" customHeight="1">
      <c r="A27" s="15">
        <v>23</v>
      </c>
      <c r="B27" s="103" t="s">
        <v>704</v>
      </c>
      <c r="C27" s="15">
        <v>318</v>
      </c>
      <c r="D27" s="175">
        <v>1207</v>
      </c>
      <c r="E27" s="15">
        <v>889</v>
      </c>
      <c r="F27" s="15">
        <v>1243</v>
      </c>
      <c r="G27" s="103">
        <f t="shared" si="6"/>
        <v>571</v>
      </c>
      <c r="H27" s="103">
        <f t="shared" si="0"/>
        <v>36</v>
      </c>
      <c r="I27" s="144">
        <f t="shared" si="1"/>
        <v>336.31899999999996</v>
      </c>
      <c r="J27" s="144">
        <f t="shared" si="2"/>
        <v>102.96</v>
      </c>
      <c r="K27" s="144">
        <f t="shared" si="3"/>
        <v>439.27899999999994</v>
      </c>
      <c r="L27" s="317"/>
    </row>
    <row r="28" spans="1:15" s="52" customFormat="1" ht="19.5" customHeight="1">
      <c r="A28" s="15">
        <v>24</v>
      </c>
      <c r="B28" s="15" t="s">
        <v>705</v>
      </c>
      <c r="C28" s="15">
        <v>2885</v>
      </c>
      <c r="D28" s="175">
        <v>2584</v>
      </c>
      <c r="E28" s="15">
        <v>507</v>
      </c>
      <c r="F28" s="15">
        <v>2620</v>
      </c>
      <c r="G28" s="15">
        <f>10000-2885+507</f>
        <v>7622</v>
      </c>
      <c r="H28" s="15">
        <f t="shared" si="0"/>
        <v>36</v>
      </c>
      <c r="I28" s="144">
        <f t="shared" si="1"/>
        <v>4489.358</v>
      </c>
      <c r="J28" s="144">
        <f t="shared" si="2"/>
        <v>102.96</v>
      </c>
      <c r="K28" s="144">
        <f t="shared" si="3"/>
        <v>4592.318</v>
      </c>
      <c r="L28" s="317"/>
      <c r="M28" s="323"/>
      <c r="N28" s="324"/>
      <c r="O28" s="324"/>
    </row>
    <row r="29" spans="1:12" s="52" customFormat="1" ht="19.5" customHeight="1">
      <c r="A29" s="15">
        <v>25</v>
      </c>
      <c r="B29" s="103" t="s">
        <v>706</v>
      </c>
      <c r="C29" s="15">
        <v>528</v>
      </c>
      <c r="D29" s="175">
        <v>308</v>
      </c>
      <c r="E29" s="15">
        <v>2306</v>
      </c>
      <c r="F29" s="15">
        <v>344</v>
      </c>
      <c r="G29" s="103">
        <f t="shared" si="6"/>
        <v>1778</v>
      </c>
      <c r="H29" s="103">
        <f t="shared" si="0"/>
        <v>36</v>
      </c>
      <c r="I29" s="144">
        <f t="shared" si="1"/>
        <v>1047.242</v>
      </c>
      <c r="J29" s="144">
        <f t="shared" si="2"/>
        <v>102.96</v>
      </c>
      <c r="K29" s="144">
        <f t="shared" si="3"/>
        <v>1150.202</v>
      </c>
      <c r="L29" s="317"/>
    </row>
    <row r="30" spans="1:12" s="52" customFormat="1" ht="19.5" customHeight="1">
      <c r="A30" s="15">
        <v>26</v>
      </c>
      <c r="B30" s="103" t="s">
        <v>707</v>
      </c>
      <c r="C30" s="15">
        <v>8874</v>
      </c>
      <c r="D30" s="175">
        <v>173</v>
      </c>
      <c r="E30" s="15">
        <v>9105</v>
      </c>
      <c r="F30" s="15">
        <v>191</v>
      </c>
      <c r="G30" s="103">
        <f t="shared" si="6"/>
        <v>231</v>
      </c>
      <c r="H30" s="103">
        <f t="shared" si="0"/>
        <v>18</v>
      </c>
      <c r="I30" s="144">
        <f t="shared" si="1"/>
        <v>136.059</v>
      </c>
      <c r="J30" s="144">
        <f t="shared" si="2"/>
        <v>51.48</v>
      </c>
      <c r="K30" s="144">
        <f t="shared" si="3"/>
        <v>187.539</v>
      </c>
      <c r="L30" s="317"/>
    </row>
    <row r="31" spans="1:12" s="52" customFormat="1" ht="19.5" customHeight="1">
      <c r="A31" s="15">
        <v>27</v>
      </c>
      <c r="B31" s="103" t="s">
        <v>708</v>
      </c>
      <c r="C31" s="15">
        <v>3927</v>
      </c>
      <c r="D31" s="175">
        <v>1171</v>
      </c>
      <c r="E31" s="15">
        <v>4527</v>
      </c>
      <c r="F31" s="15">
        <v>1207</v>
      </c>
      <c r="G31" s="103">
        <f t="shared" si="6"/>
        <v>600</v>
      </c>
      <c r="H31" s="103">
        <f t="shared" si="0"/>
        <v>36</v>
      </c>
      <c r="I31" s="144">
        <f t="shared" si="1"/>
        <v>353.4</v>
      </c>
      <c r="J31" s="144">
        <f t="shared" si="2"/>
        <v>102.96</v>
      </c>
      <c r="K31" s="144">
        <f t="shared" si="3"/>
        <v>456.35999999999996</v>
      </c>
      <c r="L31" s="317"/>
    </row>
    <row r="32" spans="1:12" s="52" customFormat="1" ht="19.5" customHeight="1">
      <c r="A32" s="15">
        <v>28</v>
      </c>
      <c r="B32" s="103" t="s">
        <v>709</v>
      </c>
      <c r="C32" s="15">
        <v>8948</v>
      </c>
      <c r="D32" s="175">
        <v>348</v>
      </c>
      <c r="E32" s="15">
        <v>393</v>
      </c>
      <c r="F32" s="15">
        <v>13</v>
      </c>
      <c r="G32" s="103">
        <v>993</v>
      </c>
      <c r="H32" s="103">
        <v>50</v>
      </c>
      <c r="I32" s="144">
        <f t="shared" si="1"/>
        <v>584.877</v>
      </c>
      <c r="J32" s="144">
        <f t="shared" si="2"/>
        <v>143</v>
      </c>
      <c r="K32" s="144">
        <f t="shared" si="3"/>
        <v>727.877</v>
      </c>
      <c r="L32" s="317"/>
    </row>
    <row r="33" spans="1:12" s="52" customFormat="1" ht="19.5" customHeight="1">
      <c r="A33" s="15">
        <v>29</v>
      </c>
      <c r="B33" s="103" t="s">
        <v>710</v>
      </c>
      <c r="C33" s="15">
        <v>2720</v>
      </c>
      <c r="D33" s="175">
        <v>727</v>
      </c>
      <c r="E33" s="15">
        <v>261</v>
      </c>
      <c r="F33" s="15">
        <v>8</v>
      </c>
      <c r="G33" s="103">
        <v>861</v>
      </c>
      <c r="H33" s="103">
        <v>75</v>
      </c>
      <c r="I33" s="144">
        <f t="shared" si="1"/>
        <v>507.12899999999996</v>
      </c>
      <c r="J33" s="144">
        <f t="shared" si="2"/>
        <v>214.5</v>
      </c>
      <c r="K33" s="144">
        <f t="shared" si="3"/>
        <v>721.6289999999999</v>
      </c>
      <c r="L33" s="317"/>
    </row>
    <row r="34" spans="1:12" s="52" customFormat="1" ht="19.5" customHeight="1">
      <c r="A34" s="15">
        <v>30</v>
      </c>
      <c r="B34" s="103" t="s">
        <v>711</v>
      </c>
      <c r="C34" s="15">
        <v>9310</v>
      </c>
      <c r="D34" s="175">
        <v>176</v>
      </c>
      <c r="E34" s="15">
        <v>10927</v>
      </c>
      <c r="F34" s="15">
        <v>208</v>
      </c>
      <c r="G34" s="103">
        <f>E34-C34</f>
        <v>1617</v>
      </c>
      <c r="H34" s="103">
        <f>F34-D34</f>
        <v>32</v>
      </c>
      <c r="I34" s="144">
        <f t="shared" si="1"/>
        <v>952.4129999999999</v>
      </c>
      <c r="J34" s="144">
        <f t="shared" si="2"/>
        <v>91.52</v>
      </c>
      <c r="K34" s="144">
        <f t="shared" si="3"/>
        <v>1043.933</v>
      </c>
      <c r="L34" s="317"/>
    </row>
    <row r="35" spans="1:12" s="52" customFormat="1" ht="19.5" customHeight="1">
      <c r="A35" s="15">
        <v>31</v>
      </c>
      <c r="B35" s="103" t="s">
        <v>712</v>
      </c>
      <c r="C35" s="15">
        <v>7834</v>
      </c>
      <c r="D35" s="175">
        <v>498</v>
      </c>
      <c r="E35" s="15">
        <v>8348</v>
      </c>
      <c r="F35" s="15">
        <v>552</v>
      </c>
      <c r="G35" s="103">
        <f aca="true" t="shared" si="7" ref="G35:G49">E35-C35</f>
        <v>514</v>
      </c>
      <c r="H35" s="103">
        <f aca="true" t="shared" si="8" ref="H35:H98">F35-D35</f>
        <v>54</v>
      </c>
      <c r="I35" s="144">
        <f t="shared" si="1"/>
        <v>302.746</v>
      </c>
      <c r="J35" s="144">
        <f t="shared" si="2"/>
        <v>154.44</v>
      </c>
      <c r="K35" s="144">
        <f t="shared" si="3"/>
        <v>457.186</v>
      </c>
      <c r="L35" s="317"/>
    </row>
    <row r="36" spans="1:12" s="52" customFormat="1" ht="19.5" customHeight="1">
      <c r="A36" s="15">
        <v>32</v>
      </c>
      <c r="B36" s="103" t="s">
        <v>713</v>
      </c>
      <c r="C36" s="15">
        <v>5939</v>
      </c>
      <c r="D36" s="175">
        <v>295</v>
      </c>
      <c r="E36" s="15">
        <v>6232</v>
      </c>
      <c r="F36" s="15">
        <v>308</v>
      </c>
      <c r="G36" s="103">
        <f t="shared" si="7"/>
        <v>293</v>
      </c>
      <c r="H36" s="103">
        <f t="shared" si="8"/>
        <v>13</v>
      </c>
      <c r="I36" s="144">
        <f t="shared" si="1"/>
        <v>172.577</v>
      </c>
      <c r="J36" s="144">
        <f t="shared" si="2"/>
        <v>37.18</v>
      </c>
      <c r="K36" s="144">
        <f t="shared" si="3"/>
        <v>209.757</v>
      </c>
      <c r="L36" s="317"/>
    </row>
    <row r="37" spans="1:12" s="52" customFormat="1" ht="19.5" customHeight="1">
      <c r="A37" s="15">
        <v>33</v>
      </c>
      <c r="B37" s="103" t="s">
        <v>714</v>
      </c>
      <c r="C37" s="15">
        <v>5938</v>
      </c>
      <c r="D37" s="175">
        <v>260</v>
      </c>
      <c r="E37" s="15">
        <v>6569</v>
      </c>
      <c r="F37" s="15">
        <v>280</v>
      </c>
      <c r="G37" s="103">
        <f t="shared" si="7"/>
        <v>631</v>
      </c>
      <c r="H37" s="103">
        <f t="shared" si="8"/>
        <v>20</v>
      </c>
      <c r="I37" s="144">
        <f t="shared" si="1"/>
        <v>371.659</v>
      </c>
      <c r="J37" s="144">
        <f t="shared" si="2"/>
        <v>57.199999999999996</v>
      </c>
      <c r="K37" s="144">
        <f t="shared" si="3"/>
        <v>428.859</v>
      </c>
      <c r="L37" s="317"/>
    </row>
    <row r="38" spans="1:12" s="52" customFormat="1" ht="19.5" customHeight="1">
      <c r="A38" s="15">
        <v>34</v>
      </c>
      <c r="B38" s="103" t="s">
        <v>715</v>
      </c>
      <c r="C38" s="15">
        <v>3298</v>
      </c>
      <c r="D38" s="175">
        <v>197</v>
      </c>
      <c r="E38" s="15">
        <v>4273</v>
      </c>
      <c r="F38" s="15">
        <v>218</v>
      </c>
      <c r="G38" s="103">
        <f t="shared" si="7"/>
        <v>975</v>
      </c>
      <c r="H38" s="103">
        <f t="shared" si="8"/>
        <v>21</v>
      </c>
      <c r="I38" s="144">
        <f t="shared" si="1"/>
        <v>574.275</v>
      </c>
      <c r="J38" s="144">
        <f t="shared" si="2"/>
        <v>60.059999999999995</v>
      </c>
      <c r="K38" s="144">
        <f t="shared" si="3"/>
        <v>634.3349999999999</v>
      </c>
      <c r="L38" s="317"/>
    </row>
    <row r="39" spans="1:12" s="52" customFormat="1" ht="19.5" customHeight="1">
      <c r="A39" s="15">
        <v>35</v>
      </c>
      <c r="B39" s="103" t="s">
        <v>716</v>
      </c>
      <c r="C39" s="15">
        <v>1692</v>
      </c>
      <c r="D39" s="175">
        <v>524</v>
      </c>
      <c r="E39" s="15">
        <v>2937</v>
      </c>
      <c r="F39" s="15">
        <v>603</v>
      </c>
      <c r="G39" s="103">
        <f t="shared" si="7"/>
        <v>1245</v>
      </c>
      <c r="H39" s="103">
        <f t="shared" si="8"/>
        <v>79</v>
      </c>
      <c r="I39" s="144">
        <f t="shared" si="1"/>
        <v>733.305</v>
      </c>
      <c r="J39" s="144">
        <f t="shared" si="2"/>
        <v>225.94</v>
      </c>
      <c r="K39" s="144">
        <f t="shared" si="3"/>
        <v>959.2449999999999</v>
      </c>
      <c r="L39" s="318"/>
    </row>
    <row r="40" spans="1:12" s="52" customFormat="1" ht="19.5" customHeight="1">
      <c r="A40" s="15">
        <v>36</v>
      </c>
      <c r="B40" s="103" t="s">
        <v>717</v>
      </c>
      <c r="C40" s="15">
        <v>5468</v>
      </c>
      <c r="D40" s="175">
        <v>457</v>
      </c>
      <c r="E40" s="15">
        <v>6748</v>
      </c>
      <c r="F40" s="15">
        <v>521</v>
      </c>
      <c r="G40" s="103">
        <f t="shared" si="7"/>
        <v>1280</v>
      </c>
      <c r="H40" s="103">
        <f t="shared" si="8"/>
        <v>64</v>
      </c>
      <c r="I40" s="144">
        <f t="shared" si="1"/>
        <v>753.92</v>
      </c>
      <c r="J40" s="144">
        <f t="shared" si="2"/>
        <v>183.04</v>
      </c>
      <c r="K40" s="144">
        <f t="shared" si="3"/>
        <v>936.9599999999999</v>
      </c>
      <c r="L40" s="316" t="s">
        <v>1474</v>
      </c>
    </row>
    <row r="41" spans="1:12" s="52" customFormat="1" ht="19.5" customHeight="1">
      <c r="A41" s="15">
        <v>37</v>
      </c>
      <c r="B41" s="103" t="s">
        <v>718</v>
      </c>
      <c r="C41" s="15">
        <v>6847</v>
      </c>
      <c r="D41" s="175">
        <v>388</v>
      </c>
      <c r="E41" s="15">
        <v>8653</v>
      </c>
      <c r="F41" s="15">
        <v>449</v>
      </c>
      <c r="G41" s="103">
        <f t="shared" si="7"/>
        <v>1806</v>
      </c>
      <c r="H41" s="103">
        <f t="shared" si="8"/>
        <v>61</v>
      </c>
      <c r="I41" s="144">
        <f t="shared" si="1"/>
        <v>1063.734</v>
      </c>
      <c r="J41" s="144">
        <f t="shared" si="2"/>
        <v>174.45999999999998</v>
      </c>
      <c r="K41" s="144">
        <f t="shared" si="3"/>
        <v>1238.194</v>
      </c>
      <c r="L41" s="317"/>
    </row>
    <row r="42" spans="1:12" s="52" customFormat="1" ht="19.5" customHeight="1">
      <c r="A42" s="15">
        <v>38</v>
      </c>
      <c r="B42" s="103" t="s">
        <v>719</v>
      </c>
      <c r="C42" s="15">
        <v>2137</v>
      </c>
      <c r="D42" s="175">
        <v>285</v>
      </c>
      <c r="E42" s="15">
        <v>2456</v>
      </c>
      <c r="F42" s="15">
        <v>304</v>
      </c>
      <c r="G42" s="103">
        <f t="shared" si="7"/>
        <v>319</v>
      </c>
      <c r="H42" s="103">
        <f t="shared" si="8"/>
        <v>19</v>
      </c>
      <c r="I42" s="144">
        <f t="shared" si="1"/>
        <v>187.891</v>
      </c>
      <c r="J42" s="144">
        <f t="shared" si="2"/>
        <v>54.339999999999996</v>
      </c>
      <c r="K42" s="144">
        <f t="shared" si="3"/>
        <v>242.231</v>
      </c>
      <c r="L42" s="317"/>
    </row>
    <row r="43" spans="1:12" s="52" customFormat="1" ht="19.5" customHeight="1">
      <c r="A43" s="15">
        <v>39</v>
      </c>
      <c r="B43" s="103" t="s">
        <v>720</v>
      </c>
      <c r="C43" s="15">
        <v>2582</v>
      </c>
      <c r="D43" s="175">
        <v>446</v>
      </c>
      <c r="E43" s="15">
        <v>3135</v>
      </c>
      <c r="F43" s="15">
        <v>473</v>
      </c>
      <c r="G43" s="103">
        <f t="shared" si="7"/>
        <v>553</v>
      </c>
      <c r="H43" s="103">
        <f t="shared" si="8"/>
        <v>27</v>
      </c>
      <c r="I43" s="144">
        <f t="shared" si="1"/>
        <v>325.717</v>
      </c>
      <c r="J43" s="144">
        <f t="shared" si="2"/>
        <v>77.22</v>
      </c>
      <c r="K43" s="144">
        <f t="shared" si="3"/>
        <v>402.937</v>
      </c>
      <c r="L43" s="317"/>
    </row>
    <row r="44" spans="1:12" s="52" customFormat="1" ht="19.5" customHeight="1">
      <c r="A44" s="15">
        <v>40</v>
      </c>
      <c r="B44" s="103" t="s">
        <v>721</v>
      </c>
      <c r="C44" s="15">
        <v>8665</v>
      </c>
      <c r="D44" s="175">
        <v>1771</v>
      </c>
      <c r="E44" s="15">
        <v>9984</v>
      </c>
      <c r="F44" s="15">
        <v>1807</v>
      </c>
      <c r="G44" s="103">
        <f t="shared" si="7"/>
        <v>1319</v>
      </c>
      <c r="H44" s="103">
        <f t="shared" si="8"/>
        <v>36</v>
      </c>
      <c r="I44" s="144">
        <f t="shared" si="1"/>
        <v>776.891</v>
      </c>
      <c r="J44" s="144">
        <f t="shared" si="2"/>
        <v>102.96</v>
      </c>
      <c r="K44" s="144">
        <f t="shared" si="3"/>
        <v>879.851</v>
      </c>
      <c r="L44" s="317"/>
    </row>
    <row r="45" spans="1:12" s="52" customFormat="1" ht="19.5" customHeight="1">
      <c r="A45" s="15">
        <v>41</v>
      </c>
      <c r="B45" s="103" t="s">
        <v>722</v>
      </c>
      <c r="C45" s="15">
        <v>1451</v>
      </c>
      <c r="D45" s="175">
        <v>2181</v>
      </c>
      <c r="E45" s="15">
        <v>2372</v>
      </c>
      <c r="F45" s="15">
        <v>2217</v>
      </c>
      <c r="G45" s="103">
        <f t="shared" si="7"/>
        <v>921</v>
      </c>
      <c r="H45" s="103">
        <f t="shared" si="8"/>
        <v>36</v>
      </c>
      <c r="I45" s="144">
        <f t="shared" si="1"/>
        <v>542.4689999999999</v>
      </c>
      <c r="J45" s="144">
        <f t="shared" si="2"/>
        <v>102.96</v>
      </c>
      <c r="K45" s="144">
        <f t="shared" si="3"/>
        <v>645.429</v>
      </c>
      <c r="L45" s="317"/>
    </row>
    <row r="46" spans="1:12" s="52" customFormat="1" ht="19.5" customHeight="1">
      <c r="A46" s="15">
        <v>42</v>
      </c>
      <c r="B46" s="103" t="s">
        <v>723</v>
      </c>
      <c r="C46" s="15">
        <v>8639</v>
      </c>
      <c r="D46" s="175">
        <v>1326</v>
      </c>
      <c r="E46" s="15">
        <v>9439</v>
      </c>
      <c r="F46" s="15">
        <v>1362</v>
      </c>
      <c r="G46" s="103">
        <f t="shared" si="7"/>
        <v>800</v>
      </c>
      <c r="H46" s="103">
        <f t="shared" si="8"/>
        <v>36</v>
      </c>
      <c r="I46" s="144">
        <f t="shared" si="1"/>
        <v>471.2</v>
      </c>
      <c r="J46" s="144">
        <f t="shared" si="2"/>
        <v>102.96</v>
      </c>
      <c r="K46" s="144">
        <f t="shared" si="3"/>
        <v>574.16</v>
      </c>
      <c r="L46" s="317"/>
    </row>
    <row r="47" spans="1:12" s="52" customFormat="1" ht="19.5" customHeight="1">
      <c r="A47" s="15">
        <v>43</v>
      </c>
      <c r="B47" s="103" t="s">
        <v>724</v>
      </c>
      <c r="C47" s="15">
        <v>5357</v>
      </c>
      <c r="D47" s="175">
        <v>643</v>
      </c>
      <c r="E47" s="15">
        <v>6148</v>
      </c>
      <c r="F47" s="15">
        <v>679</v>
      </c>
      <c r="G47" s="103">
        <f t="shared" si="7"/>
        <v>791</v>
      </c>
      <c r="H47" s="103">
        <f t="shared" si="8"/>
        <v>36</v>
      </c>
      <c r="I47" s="144">
        <f t="shared" si="1"/>
        <v>465.899</v>
      </c>
      <c r="J47" s="144">
        <f t="shared" si="2"/>
        <v>102.96</v>
      </c>
      <c r="K47" s="144">
        <f t="shared" si="3"/>
        <v>568.859</v>
      </c>
      <c r="L47" s="317"/>
    </row>
    <row r="48" spans="1:12" s="52" customFormat="1" ht="19.5" customHeight="1">
      <c r="A48" s="15">
        <v>44</v>
      </c>
      <c r="B48" s="103" t="s">
        <v>725</v>
      </c>
      <c r="C48" s="15">
        <v>7112</v>
      </c>
      <c r="D48" s="175">
        <v>348</v>
      </c>
      <c r="E48" s="15">
        <v>9704</v>
      </c>
      <c r="F48" s="15">
        <v>384</v>
      </c>
      <c r="G48" s="103">
        <f t="shared" si="7"/>
        <v>2592</v>
      </c>
      <c r="H48" s="103">
        <f t="shared" si="8"/>
        <v>36</v>
      </c>
      <c r="I48" s="144">
        <f t="shared" si="1"/>
        <v>1526.6879999999999</v>
      </c>
      <c r="J48" s="144">
        <f t="shared" si="2"/>
        <v>102.96</v>
      </c>
      <c r="K48" s="144">
        <f t="shared" si="3"/>
        <v>1629.648</v>
      </c>
      <c r="L48" s="317"/>
    </row>
    <row r="49" spans="1:12" s="52" customFormat="1" ht="19.5" customHeight="1">
      <c r="A49" s="15">
        <v>45</v>
      </c>
      <c r="B49" s="103" t="s">
        <v>726</v>
      </c>
      <c r="C49" s="15">
        <v>3704</v>
      </c>
      <c r="D49" s="175">
        <v>344</v>
      </c>
      <c r="E49" s="15">
        <v>4231</v>
      </c>
      <c r="F49" s="15">
        <v>362</v>
      </c>
      <c r="G49" s="103">
        <f t="shared" si="7"/>
        <v>527</v>
      </c>
      <c r="H49" s="103">
        <f t="shared" si="8"/>
        <v>18</v>
      </c>
      <c r="I49" s="144">
        <f t="shared" si="1"/>
        <v>310.40299999999996</v>
      </c>
      <c r="J49" s="144">
        <f t="shared" si="2"/>
        <v>51.48</v>
      </c>
      <c r="K49" s="144">
        <f t="shared" si="3"/>
        <v>361.883</v>
      </c>
      <c r="L49" s="317"/>
    </row>
    <row r="50" spans="1:12" s="52" customFormat="1" ht="19.5" customHeight="1">
      <c r="A50" s="15">
        <v>46</v>
      </c>
      <c r="B50" s="103" t="s">
        <v>727</v>
      </c>
      <c r="C50" s="15">
        <v>3500</v>
      </c>
      <c r="D50" s="175">
        <v>3266</v>
      </c>
      <c r="E50" s="15">
        <v>1510</v>
      </c>
      <c r="F50" s="15">
        <v>3320</v>
      </c>
      <c r="G50" s="103">
        <v>1510</v>
      </c>
      <c r="H50" s="103">
        <f t="shared" si="8"/>
        <v>54</v>
      </c>
      <c r="I50" s="144">
        <f t="shared" si="1"/>
        <v>889.39</v>
      </c>
      <c r="J50" s="144">
        <f t="shared" si="2"/>
        <v>154.44</v>
      </c>
      <c r="K50" s="144">
        <f t="shared" si="3"/>
        <v>1043.83</v>
      </c>
      <c r="L50" s="317"/>
    </row>
    <row r="51" spans="1:12" s="52" customFormat="1" ht="19.5" customHeight="1">
      <c r="A51" s="15">
        <v>47</v>
      </c>
      <c r="B51" s="103" t="s">
        <v>728</v>
      </c>
      <c r="C51" s="15">
        <v>5465</v>
      </c>
      <c r="D51" s="175">
        <v>1504</v>
      </c>
      <c r="E51" s="15">
        <v>7117</v>
      </c>
      <c r="F51" s="15">
        <v>1549</v>
      </c>
      <c r="G51" s="103">
        <f>E51-C51</f>
        <v>1652</v>
      </c>
      <c r="H51" s="103">
        <f t="shared" si="8"/>
        <v>45</v>
      </c>
      <c r="I51" s="144">
        <f t="shared" si="1"/>
        <v>973.0279999999999</v>
      </c>
      <c r="J51" s="144">
        <f t="shared" si="2"/>
        <v>128.7</v>
      </c>
      <c r="K51" s="144">
        <f t="shared" si="3"/>
        <v>1101.7279999999998</v>
      </c>
      <c r="L51" s="317"/>
    </row>
    <row r="52" spans="1:12" s="52" customFormat="1" ht="19.5" customHeight="1">
      <c r="A52" s="15">
        <v>48</v>
      </c>
      <c r="B52" s="103" t="s">
        <v>729</v>
      </c>
      <c r="C52" s="15">
        <v>9262</v>
      </c>
      <c r="D52" s="175">
        <v>1482</v>
      </c>
      <c r="E52" s="15">
        <v>463</v>
      </c>
      <c r="F52" s="15">
        <v>1518</v>
      </c>
      <c r="G52" s="103">
        <v>1201</v>
      </c>
      <c r="H52" s="103">
        <f t="shared" si="8"/>
        <v>36</v>
      </c>
      <c r="I52" s="144">
        <f t="shared" si="1"/>
        <v>707.389</v>
      </c>
      <c r="J52" s="144">
        <f t="shared" si="2"/>
        <v>102.96</v>
      </c>
      <c r="K52" s="144">
        <f t="shared" si="3"/>
        <v>810.349</v>
      </c>
      <c r="L52" s="317"/>
    </row>
    <row r="53" spans="1:12" s="52" customFormat="1" ht="19.5" customHeight="1">
      <c r="A53" s="15">
        <v>49</v>
      </c>
      <c r="B53" s="103" t="s">
        <v>730</v>
      </c>
      <c r="C53" s="15">
        <v>7329</v>
      </c>
      <c r="D53" s="175">
        <v>1986</v>
      </c>
      <c r="E53" s="15">
        <v>7331</v>
      </c>
      <c r="F53" s="15">
        <v>1986</v>
      </c>
      <c r="G53" s="103">
        <f>E53-C53</f>
        <v>2</v>
      </c>
      <c r="H53" s="103">
        <f t="shared" si="8"/>
        <v>0</v>
      </c>
      <c r="I53" s="144">
        <f t="shared" si="1"/>
        <v>1.178</v>
      </c>
      <c r="J53" s="144">
        <f t="shared" si="2"/>
        <v>0</v>
      </c>
      <c r="K53" s="144">
        <f t="shared" si="3"/>
        <v>1.178</v>
      </c>
      <c r="L53" s="317"/>
    </row>
    <row r="54" spans="1:12" s="52" customFormat="1" ht="19.5" customHeight="1">
      <c r="A54" s="15">
        <v>50</v>
      </c>
      <c r="B54" s="103" t="s">
        <v>731</v>
      </c>
      <c r="C54" s="15">
        <v>6613</v>
      </c>
      <c r="D54" s="175">
        <v>252</v>
      </c>
      <c r="E54" s="15">
        <v>7740</v>
      </c>
      <c r="F54" s="15">
        <v>286</v>
      </c>
      <c r="G54" s="103">
        <f aca="true" t="shared" si="9" ref="G54:G117">E54-C54</f>
        <v>1127</v>
      </c>
      <c r="H54" s="103">
        <f t="shared" si="8"/>
        <v>34</v>
      </c>
      <c r="I54" s="144">
        <f t="shared" si="1"/>
        <v>663.803</v>
      </c>
      <c r="J54" s="144">
        <f t="shared" si="2"/>
        <v>97.24</v>
      </c>
      <c r="K54" s="144">
        <f t="shared" si="3"/>
        <v>761.043</v>
      </c>
      <c r="L54" s="317"/>
    </row>
    <row r="55" spans="1:12" s="52" customFormat="1" ht="19.5" customHeight="1">
      <c r="A55" s="15">
        <v>51</v>
      </c>
      <c r="B55" s="103" t="s">
        <v>732</v>
      </c>
      <c r="C55" s="15">
        <v>2430</v>
      </c>
      <c r="D55" s="175">
        <v>2105</v>
      </c>
      <c r="E55" s="15">
        <v>3319</v>
      </c>
      <c r="F55" s="15">
        <v>2141</v>
      </c>
      <c r="G55" s="103">
        <f t="shared" si="9"/>
        <v>889</v>
      </c>
      <c r="H55" s="103">
        <f t="shared" si="8"/>
        <v>36</v>
      </c>
      <c r="I55" s="144">
        <f t="shared" si="1"/>
        <v>523.621</v>
      </c>
      <c r="J55" s="144">
        <f t="shared" si="2"/>
        <v>102.96</v>
      </c>
      <c r="K55" s="144">
        <f t="shared" si="3"/>
        <v>626.581</v>
      </c>
      <c r="L55" s="317"/>
    </row>
    <row r="56" spans="1:12" s="52" customFormat="1" ht="19.5" customHeight="1">
      <c r="A56" s="15">
        <v>52</v>
      </c>
      <c r="B56" s="103" t="s">
        <v>733</v>
      </c>
      <c r="C56" s="15">
        <v>6616</v>
      </c>
      <c r="D56" s="175">
        <v>929</v>
      </c>
      <c r="E56" s="15">
        <v>8645</v>
      </c>
      <c r="F56" s="15">
        <v>965</v>
      </c>
      <c r="G56" s="103">
        <f t="shared" si="9"/>
        <v>2029</v>
      </c>
      <c r="H56" s="103">
        <f t="shared" si="8"/>
        <v>36</v>
      </c>
      <c r="I56" s="144">
        <f t="shared" si="1"/>
        <v>1195.081</v>
      </c>
      <c r="J56" s="144">
        <f t="shared" si="2"/>
        <v>102.96</v>
      </c>
      <c r="K56" s="144">
        <f t="shared" si="3"/>
        <v>1298.041</v>
      </c>
      <c r="L56" s="318"/>
    </row>
    <row r="57" spans="1:12" s="52" customFormat="1" ht="19.5" customHeight="1">
      <c r="A57" s="15">
        <v>53</v>
      </c>
      <c r="B57" s="103" t="s">
        <v>734</v>
      </c>
      <c r="C57" s="15">
        <v>9545</v>
      </c>
      <c r="D57" s="175">
        <v>968</v>
      </c>
      <c r="E57" s="15">
        <v>745</v>
      </c>
      <c r="F57" s="15">
        <v>1104</v>
      </c>
      <c r="G57" s="103">
        <f>10000-9545+745</f>
        <v>1200</v>
      </c>
      <c r="H57" s="103">
        <f t="shared" si="8"/>
        <v>136</v>
      </c>
      <c r="I57" s="144">
        <f t="shared" si="1"/>
        <v>706.8</v>
      </c>
      <c r="J57" s="144">
        <f t="shared" si="2"/>
        <v>388.96</v>
      </c>
      <c r="K57" s="144">
        <f t="shared" si="3"/>
        <v>1095.76</v>
      </c>
      <c r="L57" s="316" t="s">
        <v>1474</v>
      </c>
    </row>
    <row r="58" spans="1:12" s="52" customFormat="1" ht="19.5" customHeight="1">
      <c r="A58" s="15">
        <v>54</v>
      </c>
      <c r="B58" s="103" t="s">
        <v>735</v>
      </c>
      <c r="C58" s="15">
        <v>7748</v>
      </c>
      <c r="D58" s="175">
        <v>1183</v>
      </c>
      <c r="E58" s="15">
        <v>21</v>
      </c>
      <c r="F58" s="15">
        <v>1219</v>
      </c>
      <c r="G58" s="103">
        <f>10000-7748+21</f>
        <v>2273</v>
      </c>
      <c r="H58" s="103">
        <f t="shared" si="8"/>
        <v>36</v>
      </c>
      <c r="I58" s="144">
        <f t="shared" si="1"/>
        <v>1338.797</v>
      </c>
      <c r="J58" s="144">
        <f t="shared" si="2"/>
        <v>102.96</v>
      </c>
      <c r="K58" s="144">
        <f t="shared" si="3"/>
        <v>1441.757</v>
      </c>
      <c r="L58" s="317"/>
    </row>
    <row r="59" spans="1:12" s="52" customFormat="1" ht="19.5" customHeight="1">
      <c r="A59" s="15">
        <v>55</v>
      </c>
      <c r="B59" s="103" t="s">
        <v>736</v>
      </c>
      <c r="C59" s="15">
        <v>3400</v>
      </c>
      <c r="D59" s="175">
        <v>1652</v>
      </c>
      <c r="E59" s="15">
        <v>3446</v>
      </c>
      <c r="F59" s="15">
        <v>1654</v>
      </c>
      <c r="G59" s="103">
        <f t="shared" si="9"/>
        <v>46</v>
      </c>
      <c r="H59" s="103">
        <f t="shared" si="8"/>
        <v>2</v>
      </c>
      <c r="I59" s="144">
        <f t="shared" si="1"/>
        <v>27.093999999999998</v>
      </c>
      <c r="J59" s="144">
        <f t="shared" si="2"/>
        <v>5.72</v>
      </c>
      <c r="K59" s="144">
        <f t="shared" si="3"/>
        <v>32.814</v>
      </c>
      <c r="L59" s="317"/>
    </row>
    <row r="60" spans="1:12" s="52" customFormat="1" ht="19.5" customHeight="1">
      <c r="A60" s="15">
        <v>56</v>
      </c>
      <c r="B60" s="103" t="s">
        <v>737</v>
      </c>
      <c r="C60" s="15">
        <v>4752</v>
      </c>
      <c r="D60" s="175">
        <v>1605</v>
      </c>
      <c r="E60" s="15">
        <v>5556</v>
      </c>
      <c r="F60" s="15">
        <v>1641</v>
      </c>
      <c r="G60" s="103">
        <f t="shared" si="9"/>
        <v>804</v>
      </c>
      <c r="H60" s="103">
        <f t="shared" si="8"/>
        <v>36</v>
      </c>
      <c r="I60" s="144">
        <f t="shared" si="1"/>
        <v>473.556</v>
      </c>
      <c r="J60" s="144">
        <f t="shared" si="2"/>
        <v>102.96</v>
      </c>
      <c r="K60" s="144">
        <f t="shared" si="3"/>
        <v>576.516</v>
      </c>
      <c r="L60" s="317"/>
    </row>
    <row r="61" spans="1:12" s="52" customFormat="1" ht="19.5" customHeight="1">
      <c r="A61" s="15">
        <v>57</v>
      </c>
      <c r="B61" s="103" t="s">
        <v>738</v>
      </c>
      <c r="C61" s="15">
        <v>3049</v>
      </c>
      <c r="D61" s="175">
        <v>1031</v>
      </c>
      <c r="E61" s="15">
        <v>4599</v>
      </c>
      <c r="F61" s="15">
        <v>1067</v>
      </c>
      <c r="G61" s="103">
        <f t="shared" si="9"/>
        <v>1550</v>
      </c>
      <c r="H61" s="103">
        <f t="shared" si="8"/>
        <v>36</v>
      </c>
      <c r="I61" s="144">
        <f t="shared" si="1"/>
        <v>912.9499999999999</v>
      </c>
      <c r="J61" s="144">
        <f t="shared" si="2"/>
        <v>102.96</v>
      </c>
      <c r="K61" s="144">
        <f t="shared" si="3"/>
        <v>1015.91</v>
      </c>
      <c r="L61" s="317"/>
    </row>
    <row r="62" spans="1:12" s="52" customFormat="1" ht="19.5" customHeight="1">
      <c r="A62" s="15">
        <v>58</v>
      </c>
      <c r="B62" s="103" t="s">
        <v>739</v>
      </c>
      <c r="C62" s="15">
        <v>8008</v>
      </c>
      <c r="D62" s="175">
        <v>1687</v>
      </c>
      <c r="E62" s="15">
        <v>8626</v>
      </c>
      <c r="F62" s="15">
        <v>1705</v>
      </c>
      <c r="G62" s="103">
        <f t="shared" si="9"/>
        <v>618</v>
      </c>
      <c r="H62" s="103">
        <f t="shared" si="8"/>
        <v>18</v>
      </c>
      <c r="I62" s="144">
        <f t="shared" si="1"/>
        <v>364.00199999999995</v>
      </c>
      <c r="J62" s="144">
        <f t="shared" si="2"/>
        <v>51.48</v>
      </c>
      <c r="K62" s="144">
        <f t="shared" si="3"/>
        <v>415.48199999999997</v>
      </c>
      <c r="L62" s="317"/>
    </row>
    <row r="63" spans="1:12" s="52" customFormat="1" ht="19.5" customHeight="1">
      <c r="A63" s="15">
        <v>59</v>
      </c>
      <c r="B63" s="103" t="s">
        <v>740</v>
      </c>
      <c r="C63" s="15">
        <v>8922</v>
      </c>
      <c r="D63" s="175">
        <v>1266</v>
      </c>
      <c r="E63" s="15">
        <v>9543</v>
      </c>
      <c r="F63" s="15">
        <v>1302</v>
      </c>
      <c r="G63" s="103">
        <f t="shared" si="9"/>
        <v>621</v>
      </c>
      <c r="H63" s="103">
        <f t="shared" si="8"/>
        <v>36</v>
      </c>
      <c r="I63" s="144">
        <f t="shared" si="1"/>
        <v>365.769</v>
      </c>
      <c r="J63" s="144">
        <f t="shared" si="2"/>
        <v>102.96</v>
      </c>
      <c r="K63" s="144">
        <f t="shared" si="3"/>
        <v>468.729</v>
      </c>
      <c r="L63" s="317"/>
    </row>
    <row r="64" spans="1:12" s="52" customFormat="1" ht="19.5" customHeight="1">
      <c r="A64" s="15">
        <v>60</v>
      </c>
      <c r="B64" s="103" t="s">
        <v>741</v>
      </c>
      <c r="C64" s="15">
        <v>1912</v>
      </c>
      <c r="D64" s="175">
        <v>2173</v>
      </c>
      <c r="E64" s="15">
        <v>1956</v>
      </c>
      <c r="F64" s="15">
        <v>2175</v>
      </c>
      <c r="G64" s="103">
        <f t="shared" si="9"/>
        <v>44</v>
      </c>
      <c r="H64" s="103">
        <f t="shared" si="8"/>
        <v>2</v>
      </c>
      <c r="I64" s="144">
        <f t="shared" si="1"/>
        <v>25.915999999999997</v>
      </c>
      <c r="J64" s="144">
        <f t="shared" si="2"/>
        <v>5.72</v>
      </c>
      <c r="K64" s="144">
        <f t="shared" si="3"/>
        <v>31.635999999999996</v>
      </c>
      <c r="L64" s="317"/>
    </row>
    <row r="65" spans="1:12" s="52" customFormat="1" ht="19.5" customHeight="1">
      <c r="A65" s="15">
        <v>61</v>
      </c>
      <c r="B65" s="103" t="s">
        <v>742</v>
      </c>
      <c r="C65" s="15">
        <v>3266</v>
      </c>
      <c r="D65" s="175">
        <v>711</v>
      </c>
      <c r="E65" s="15">
        <v>4499</v>
      </c>
      <c r="F65" s="15">
        <v>761</v>
      </c>
      <c r="G65" s="103">
        <f t="shared" si="9"/>
        <v>1233</v>
      </c>
      <c r="H65" s="103">
        <f t="shared" si="8"/>
        <v>50</v>
      </c>
      <c r="I65" s="144">
        <f t="shared" si="1"/>
        <v>726.237</v>
      </c>
      <c r="J65" s="144">
        <f t="shared" si="2"/>
        <v>143</v>
      </c>
      <c r="K65" s="144">
        <f t="shared" si="3"/>
        <v>869.237</v>
      </c>
      <c r="L65" s="317"/>
    </row>
    <row r="66" spans="1:12" s="52" customFormat="1" ht="19.5" customHeight="1">
      <c r="A66" s="15">
        <v>62</v>
      </c>
      <c r="B66" s="103" t="s">
        <v>743</v>
      </c>
      <c r="C66" s="15">
        <v>2599</v>
      </c>
      <c r="D66" s="175">
        <v>1841</v>
      </c>
      <c r="E66" s="15">
        <v>3795</v>
      </c>
      <c r="F66" s="15">
        <v>1877</v>
      </c>
      <c r="G66" s="103">
        <f t="shared" si="9"/>
        <v>1196</v>
      </c>
      <c r="H66" s="103">
        <f t="shared" si="8"/>
        <v>36</v>
      </c>
      <c r="I66" s="144">
        <f t="shared" si="1"/>
        <v>704.444</v>
      </c>
      <c r="J66" s="144">
        <f t="shared" si="2"/>
        <v>102.96</v>
      </c>
      <c r="K66" s="144">
        <f t="shared" si="3"/>
        <v>807.404</v>
      </c>
      <c r="L66" s="317"/>
    </row>
    <row r="67" spans="1:12" s="52" customFormat="1" ht="19.5" customHeight="1">
      <c r="A67" s="15">
        <v>63</v>
      </c>
      <c r="B67" s="103" t="s">
        <v>744</v>
      </c>
      <c r="C67" s="15">
        <v>4986</v>
      </c>
      <c r="D67" s="175">
        <v>795</v>
      </c>
      <c r="E67" s="15">
        <v>5942</v>
      </c>
      <c r="F67" s="15">
        <v>831</v>
      </c>
      <c r="G67" s="103">
        <f t="shared" si="9"/>
        <v>956</v>
      </c>
      <c r="H67" s="103">
        <f t="shared" si="8"/>
        <v>36</v>
      </c>
      <c r="I67" s="144">
        <f t="shared" si="1"/>
        <v>563.084</v>
      </c>
      <c r="J67" s="144">
        <f t="shared" si="2"/>
        <v>102.96</v>
      </c>
      <c r="K67" s="144">
        <f t="shared" si="3"/>
        <v>666.044</v>
      </c>
      <c r="L67" s="317"/>
    </row>
    <row r="68" spans="1:12" s="52" customFormat="1" ht="19.5" customHeight="1">
      <c r="A68" s="15">
        <v>64</v>
      </c>
      <c r="B68" s="103" t="s">
        <v>745</v>
      </c>
      <c r="C68" s="15">
        <v>7897</v>
      </c>
      <c r="D68" s="175">
        <v>2151</v>
      </c>
      <c r="E68" s="15">
        <v>9050</v>
      </c>
      <c r="F68" s="15">
        <v>2169</v>
      </c>
      <c r="G68" s="103">
        <f t="shared" si="9"/>
        <v>1153</v>
      </c>
      <c r="H68" s="103">
        <f t="shared" si="8"/>
        <v>18</v>
      </c>
      <c r="I68" s="144">
        <f t="shared" si="1"/>
        <v>679.117</v>
      </c>
      <c r="J68" s="144">
        <f t="shared" si="2"/>
        <v>51.48</v>
      </c>
      <c r="K68" s="144">
        <f t="shared" si="3"/>
        <v>730.597</v>
      </c>
      <c r="L68" s="317"/>
    </row>
    <row r="69" spans="1:12" s="52" customFormat="1" ht="19.5" customHeight="1">
      <c r="A69" s="15">
        <v>65</v>
      </c>
      <c r="B69" s="103" t="s">
        <v>746</v>
      </c>
      <c r="C69" s="15">
        <v>9624</v>
      </c>
      <c r="D69" s="175">
        <v>3596</v>
      </c>
      <c r="E69" s="15">
        <v>9885</v>
      </c>
      <c r="F69" s="15">
        <v>3604</v>
      </c>
      <c r="G69" s="103">
        <f t="shared" si="9"/>
        <v>261</v>
      </c>
      <c r="H69" s="103">
        <f t="shared" si="8"/>
        <v>8</v>
      </c>
      <c r="I69" s="144">
        <f t="shared" si="1"/>
        <v>153.72899999999998</v>
      </c>
      <c r="J69" s="144">
        <f t="shared" si="2"/>
        <v>22.88</v>
      </c>
      <c r="K69" s="144">
        <f t="shared" si="3"/>
        <v>176.60899999999998</v>
      </c>
      <c r="L69" s="317"/>
    </row>
    <row r="70" spans="1:14" s="52" customFormat="1" ht="19.5" customHeight="1">
      <c r="A70" s="15">
        <v>66</v>
      </c>
      <c r="B70" s="15" t="s">
        <v>747</v>
      </c>
      <c r="C70" s="15">
        <v>8907</v>
      </c>
      <c r="D70" s="175">
        <v>834</v>
      </c>
      <c r="E70" s="15">
        <v>1211</v>
      </c>
      <c r="F70" s="15">
        <v>870</v>
      </c>
      <c r="G70" s="15">
        <f>10000-8907+1211</f>
        <v>2304</v>
      </c>
      <c r="H70" s="15">
        <f t="shared" si="8"/>
        <v>36</v>
      </c>
      <c r="I70" s="144">
        <f aca="true" t="shared" si="10" ref="I70:I133">G70*0.589</f>
        <v>1357.056</v>
      </c>
      <c r="J70" s="144">
        <f aca="true" t="shared" si="11" ref="J70:J133">H70*2.86</f>
        <v>102.96</v>
      </c>
      <c r="K70" s="144">
        <f aca="true" t="shared" si="12" ref="K70:K133">J70+I70</f>
        <v>1460.016</v>
      </c>
      <c r="L70" s="317"/>
      <c r="M70" s="323"/>
      <c r="N70" s="324"/>
    </row>
    <row r="71" spans="1:12" s="52" customFormat="1" ht="19.5" customHeight="1">
      <c r="A71" s="15">
        <v>67</v>
      </c>
      <c r="B71" s="15" t="s">
        <v>748</v>
      </c>
      <c r="C71" s="15">
        <v>2901</v>
      </c>
      <c r="D71" s="175">
        <v>304</v>
      </c>
      <c r="E71" s="15">
        <v>4383</v>
      </c>
      <c r="F71" s="15">
        <v>359</v>
      </c>
      <c r="G71" s="103">
        <f t="shared" si="9"/>
        <v>1482</v>
      </c>
      <c r="H71" s="103">
        <f t="shared" si="8"/>
        <v>55</v>
      </c>
      <c r="I71" s="144">
        <f t="shared" si="10"/>
        <v>872.8979999999999</v>
      </c>
      <c r="J71" s="144">
        <f t="shared" si="11"/>
        <v>157.29999999999998</v>
      </c>
      <c r="K71" s="144">
        <f t="shared" si="12"/>
        <v>1030.1979999999999</v>
      </c>
      <c r="L71" s="317"/>
    </row>
    <row r="72" spans="1:12" s="52" customFormat="1" ht="19.5" customHeight="1">
      <c r="A72" s="15">
        <v>68</v>
      </c>
      <c r="B72" s="103" t="s">
        <v>749</v>
      </c>
      <c r="C72" s="15">
        <v>2014</v>
      </c>
      <c r="D72" s="175">
        <v>473</v>
      </c>
      <c r="E72" s="15">
        <v>4569</v>
      </c>
      <c r="F72" s="15">
        <v>562</v>
      </c>
      <c r="G72" s="103">
        <f t="shared" si="9"/>
        <v>2555</v>
      </c>
      <c r="H72" s="103">
        <f t="shared" si="8"/>
        <v>89</v>
      </c>
      <c r="I72" s="144">
        <f t="shared" si="10"/>
        <v>1504.895</v>
      </c>
      <c r="J72" s="144">
        <f t="shared" si="11"/>
        <v>254.54</v>
      </c>
      <c r="K72" s="144">
        <f t="shared" si="12"/>
        <v>1759.435</v>
      </c>
      <c r="L72" s="317"/>
    </row>
    <row r="73" spans="1:12" s="52" customFormat="1" ht="19.5" customHeight="1">
      <c r="A73" s="15">
        <v>69</v>
      </c>
      <c r="B73" s="103" t="s">
        <v>750</v>
      </c>
      <c r="C73" s="15">
        <v>7744</v>
      </c>
      <c r="D73" s="175">
        <v>581</v>
      </c>
      <c r="E73" s="15">
        <v>9157</v>
      </c>
      <c r="F73" s="15">
        <v>644</v>
      </c>
      <c r="G73" s="103">
        <f t="shared" si="9"/>
        <v>1413</v>
      </c>
      <c r="H73" s="103">
        <f t="shared" si="8"/>
        <v>63</v>
      </c>
      <c r="I73" s="144">
        <f t="shared" si="10"/>
        <v>832.257</v>
      </c>
      <c r="J73" s="144">
        <f t="shared" si="11"/>
        <v>180.17999999999998</v>
      </c>
      <c r="K73" s="144">
        <f t="shared" si="12"/>
        <v>1012.4369999999999</v>
      </c>
      <c r="L73" s="317"/>
    </row>
    <row r="74" spans="1:12" s="52" customFormat="1" ht="19.5" customHeight="1">
      <c r="A74" s="15">
        <v>70</v>
      </c>
      <c r="B74" s="103" t="s">
        <v>751</v>
      </c>
      <c r="C74" s="15">
        <v>2077</v>
      </c>
      <c r="D74" s="175">
        <v>329</v>
      </c>
      <c r="E74" s="15">
        <v>4231</v>
      </c>
      <c r="F74" s="15">
        <v>365</v>
      </c>
      <c r="G74" s="103">
        <f t="shared" si="9"/>
        <v>2154</v>
      </c>
      <c r="H74" s="103">
        <f t="shared" si="8"/>
        <v>36</v>
      </c>
      <c r="I74" s="144">
        <f t="shared" si="10"/>
        <v>1268.706</v>
      </c>
      <c r="J74" s="144">
        <f t="shared" si="11"/>
        <v>102.96</v>
      </c>
      <c r="K74" s="144">
        <f t="shared" si="12"/>
        <v>1371.666</v>
      </c>
      <c r="L74" s="318"/>
    </row>
    <row r="75" spans="1:12" s="52" customFormat="1" ht="19.5" customHeight="1">
      <c r="A75" s="15">
        <v>71</v>
      </c>
      <c r="B75" s="103" t="s">
        <v>752</v>
      </c>
      <c r="C75" s="15">
        <v>8921</v>
      </c>
      <c r="D75" s="175">
        <v>1961</v>
      </c>
      <c r="E75" s="15">
        <v>770</v>
      </c>
      <c r="F75" s="15">
        <v>1997</v>
      </c>
      <c r="G75" s="103">
        <f>10000-8921+770</f>
        <v>1849</v>
      </c>
      <c r="H75" s="103">
        <f t="shared" si="8"/>
        <v>36</v>
      </c>
      <c r="I75" s="144">
        <f t="shared" si="10"/>
        <v>1089.061</v>
      </c>
      <c r="J75" s="144">
        <f t="shared" si="11"/>
        <v>102.96</v>
      </c>
      <c r="K75" s="144">
        <f t="shared" si="12"/>
        <v>1192.021</v>
      </c>
      <c r="L75" s="316" t="s">
        <v>1474</v>
      </c>
    </row>
    <row r="76" spans="1:12" s="52" customFormat="1" ht="19.5" customHeight="1">
      <c r="A76" s="15">
        <v>72</v>
      </c>
      <c r="B76" s="103" t="s">
        <v>753</v>
      </c>
      <c r="C76" s="15">
        <v>7965</v>
      </c>
      <c r="D76" s="175">
        <v>742</v>
      </c>
      <c r="E76" s="15">
        <v>9272</v>
      </c>
      <c r="F76" s="15">
        <v>797</v>
      </c>
      <c r="G76" s="103">
        <f t="shared" si="9"/>
        <v>1307</v>
      </c>
      <c r="H76" s="103">
        <f t="shared" si="8"/>
        <v>55</v>
      </c>
      <c r="I76" s="144">
        <f t="shared" si="10"/>
        <v>769.823</v>
      </c>
      <c r="J76" s="144">
        <f t="shared" si="11"/>
        <v>157.29999999999998</v>
      </c>
      <c r="K76" s="144">
        <f t="shared" si="12"/>
        <v>927.1229999999999</v>
      </c>
      <c r="L76" s="317"/>
    </row>
    <row r="77" spans="1:12" s="52" customFormat="1" ht="19.5" customHeight="1">
      <c r="A77" s="15">
        <v>73</v>
      </c>
      <c r="B77" s="103" t="s">
        <v>754</v>
      </c>
      <c r="C77" s="15">
        <v>4805</v>
      </c>
      <c r="D77" s="175">
        <v>2596</v>
      </c>
      <c r="E77" s="15">
        <v>5211</v>
      </c>
      <c r="F77" s="15">
        <v>2614</v>
      </c>
      <c r="G77" s="103">
        <f t="shared" si="9"/>
        <v>406</v>
      </c>
      <c r="H77" s="103">
        <f t="shared" si="8"/>
        <v>18</v>
      </c>
      <c r="I77" s="144">
        <f t="shared" si="10"/>
        <v>239.134</v>
      </c>
      <c r="J77" s="144">
        <f t="shared" si="11"/>
        <v>51.48</v>
      </c>
      <c r="K77" s="144">
        <f t="shared" si="12"/>
        <v>290.614</v>
      </c>
      <c r="L77" s="317"/>
    </row>
    <row r="78" spans="1:12" s="52" customFormat="1" ht="19.5" customHeight="1">
      <c r="A78" s="15">
        <v>74</v>
      </c>
      <c r="B78" s="15" t="s">
        <v>755</v>
      </c>
      <c r="C78" s="15">
        <v>607</v>
      </c>
      <c r="D78" s="175">
        <v>546</v>
      </c>
      <c r="E78" s="15">
        <v>1341</v>
      </c>
      <c r="F78" s="15">
        <v>602</v>
      </c>
      <c r="G78" s="103">
        <f t="shared" si="9"/>
        <v>734</v>
      </c>
      <c r="H78" s="103">
        <f t="shared" si="8"/>
        <v>56</v>
      </c>
      <c r="I78" s="144">
        <f t="shared" si="10"/>
        <v>432.32599999999996</v>
      </c>
      <c r="J78" s="144">
        <f t="shared" si="11"/>
        <v>160.16</v>
      </c>
      <c r="K78" s="144">
        <f t="shared" si="12"/>
        <v>592.486</v>
      </c>
      <c r="L78" s="317"/>
    </row>
    <row r="79" spans="1:12" s="52" customFormat="1" ht="19.5" customHeight="1">
      <c r="A79" s="15">
        <v>75</v>
      </c>
      <c r="B79" s="103" t="s">
        <v>756</v>
      </c>
      <c r="C79" s="15">
        <v>4930</v>
      </c>
      <c r="D79" s="175">
        <v>609</v>
      </c>
      <c r="E79" s="15">
        <v>7430</v>
      </c>
      <c r="F79" s="15">
        <v>644</v>
      </c>
      <c r="G79" s="103">
        <f t="shared" si="9"/>
        <v>2500</v>
      </c>
      <c r="H79" s="103">
        <f t="shared" si="8"/>
        <v>35</v>
      </c>
      <c r="I79" s="144">
        <f t="shared" si="10"/>
        <v>1472.5</v>
      </c>
      <c r="J79" s="144">
        <f t="shared" si="11"/>
        <v>100.1</v>
      </c>
      <c r="K79" s="144">
        <f t="shared" si="12"/>
        <v>1572.6</v>
      </c>
      <c r="L79" s="317"/>
    </row>
    <row r="80" spans="1:12" s="52" customFormat="1" ht="19.5" customHeight="1">
      <c r="A80" s="15">
        <v>76</v>
      </c>
      <c r="B80" s="103" t="s">
        <v>757</v>
      </c>
      <c r="C80" s="15">
        <v>3159</v>
      </c>
      <c r="D80" s="175">
        <v>138</v>
      </c>
      <c r="E80" s="15">
        <v>5353</v>
      </c>
      <c r="F80" s="15">
        <v>212</v>
      </c>
      <c r="G80" s="103">
        <f t="shared" si="9"/>
        <v>2194</v>
      </c>
      <c r="H80" s="103">
        <f t="shared" si="8"/>
        <v>74</v>
      </c>
      <c r="I80" s="144">
        <f t="shared" si="10"/>
        <v>1292.2659999999998</v>
      </c>
      <c r="J80" s="144">
        <f t="shared" si="11"/>
        <v>211.64</v>
      </c>
      <c r="K80" s="144">
        <f t="shared" si="12"/>
        <v>1503.906</v>
      </c>
      <c r="L80" s="317"/>
    </row>
    <row r="81" spans="1:12" s="52" customFormat="1" ht="19.5" customHeight="1">
      <c r="A81" s="15">
        <v>77</v>
      </c>
      <c r="B81" s="103" t="s">
        <v>758</v>
      </c>
      <c r="C81" s="15">
        <v>2689</v>
      </c>
      <c r="D81" s="175">
        <v>1683</v>
      </c>
      <c r="E81" s="15">
        <v>3615</v>
      </c>
      <c r="F81" s="15">
        <v>1785</v>
      </c>
      <c r="G81" s="103">
        <f t="shared" si="9"/>
        <v>926</v>
      </c>
      <c r="H81" s="103">
        <f t="shared" si="8"/>
        <v>102</v>
      </c>
      <c r="I81" s="144">
        <f t="shared" si="10"/>
        <v>545.414</v>
      </c>
      <c r="J81" s="144">
        <f t="shared" si="11"/>
        <v>291.71999999999997</v>
      </c>
      <c r="K81" s="144">
        <f t="shared" si="12"/>
        <v>837.134</v>
      </c>
      <c r="L81" s="317"/>
    </row>
    <row r="82" spans="1:12" s="52" customFormat="1" ht="19.5" customHeight="1">
      <c r="A82" s="15">
        <v>78</v>
      </c>
      <c r="B82" s="103" t="s">
        <v>759</v>
      </c>
      <c r="C82" s="15" t="s">
        <v>1582</v>
      </c>
      <c r="D82" s="175" t="s">
        <v>1588</v>
      </c>
      <c r="E82" s="15" t="s">
        <v>1575</v>
      </c>
      <c r="F82" s="15" t="s">
        <v>1517</v>
      </c>
      <c r="G82" s="103">
        <v>2563</v>
      </c>
      <c r="H82" s="103">
        <v>83</v>
      </c>
      <c r="I82" s="144">
        <f t="shared" si="10"/>
        <v>1509.607</v>
      </c>
      <c r="J82" s="144">
        <f t="shared" si="11"/>
        <v>237.38</v>
      </c>
      <c r="K82" s="144">
        <f t="shared" si="12"/>
        <v>1746.987</v>
      </c>
      <c r="L82" s="317"/>
    </row>
    <row r="83" spans="1:12" s="52" customFormat="1" ht="19.5" customHeight="1">
      <c r="A83" s="15">
        <v>79</v>
      </c>
      <c r="B83" s="103" t="s">
        <v>760</v>
      </c>
      <c r="C83" s="15">
        <v>4722</v>
      </c>
      <c r="D83" s="175">
        <v>810</v>
      </c>
      <c r="E83" s="15">
        <v>5526</v>
      </c>
      <c r="F83" s="15">
        <v>839</v>
      </c>
      <c r="G83" s="103">
        <f t="shared" si="9"/>
        <v>804</v>
      </c>
      <c r="H83" s="103">
        <f t="shared" si="8"/>
        <v>29</v>
      </c>
      <c r="I83" s="144">
        <f t="shared" si="10"/>
        <v>473.556</v>
      </c>
      <c r="J83" s="144">
        <f t="shared" si="11"/>
        <v>82.94</v>
      </c>
      <c r="K83" s="144">
        <f t="shared" si="12"/>
        <v>556.496</v>
      </c>
      <c r="L83" s="317"/>
    </row>
    <row r="84" spans="1:12" s="52" customFormat="1" ht="19.5" customHeight="1">
      <c r="A84" s="15">
        <v>80</v>
      </c>
      <c r="B84" s="15" t="s">
        <v>761</v>
      </c>
      <c r="C84" s="15">
        <v>5418</v>
      </c>
      <c r="D84" s="175">
        <v>1287</v>
      </c>
      <c r="E84" s="15">
        <v>6706</v>
      </c>
      <c r="F84" s="15">
        <v>1335</v>
      </c>
      <c r="G84" s="103">
        <f t="shared" si="9"/>
        <v>1288</v>
      </c>
      <c r="H84" s="103">
        <f t="shared" si="8"/>
        <v>48</v>
      </c>
      <c r="I84" s="144">
        <f t="shared" si="10"/>
        <v>758.632</v>
      </c>
      <c r="J84" s="144">
        <f t="shared" si="11"/>
        <v>137.28</v>
      </c>
      <c r="K84" s="144">
        <f t="shared" si="12"/>
        <v>895.9119999999999</v>
      </c>
      <c r="L84" s="317"/>
    </row>
    <row r="85" spans="1:12" s="52" customFormat="1" ht="19.5" customHeight="1">
      <c r="A85" s="15">
        <v>81</v>
      </c>
      <c r="B85" s="103" t="s">
        <v>762</v>
      </c>
      <c r="C85" s="15">
        <v>2842</v>
      </c>
      <c r="D85" s="175">
        <v>1181</v>
      </c>
      <c r="E85" s="15">
        <v>4814</v>
      </c>
      <c r="F85" s="15">
        <v>1245</v>
      </c>
      <c r="G85" s="103">
        <f t="shared" si="9"/>
        <v>1972</v>
      </c>
      <c r="H85" s="103">
        <f t="shared" si="8"/>
        <v>64</v>
      </c>
      <c r="I85" s="144">
        <f t="shared" si="10"/>
        <v>1161.508</v>
      </c>
      <c r="J85" s="144">
        <f t="shared" si="11"/>
        <v>183.04</v>
      </c>
      <c r="K85" s="144">
        <f t="shared" si="12"/>
        <v>1344.548</v>
      </c>
      <c r="L85" s="317"/>
    </row>
    <row r="86" spans="1:12" s="52" customFormat="1" ht="19.5" customHeight="1">
      <c r="A86" s="15">
        <v>82</v>
      </c>
      <c r="B86" s="103" t="s">
        <v>763</v>
      </c>
      <c r="C86" s="15">
        <v>8092</v>
      </c>
      <c r="D86" s="175">
        <v>1205</v>
      </c>
      <c r="E86" s="15">
        <v>496</v>
      </c>
      <c r="F86" s="15">
        <v>1256</v>
      </c>
      <c r="G86" s="103">
        <f>10000-8092+496</f>
        <v>2404</v>
      </c>
      <c r="H86" s="103">
        <f t="shared" si="8"/>
        <v>51</v>
      </c>
      <c r="I86" s="144">
        <f t="shared" si="10"/>
        <v>1415.956</v>
      </c>
      <c r="J86" s="144">
        <f t="shared" si="11"/>
        <v>145.85999999999999</v>
      </c>
      <c r="K86" s="144">
        <f t="shared" si="12"/>
        <v>1561.8159999999998</v>
      </c>
      <c r="L86" s="317"/>
    </row>
    <row r="87" spans="1:12" s="52" customFormat="1" ht="19.5" customHeight="1">
      <c r="A87" s="15">
        <v>83</v>
      </c>
      <c r="B87" s="103" t="s">
        <v>764</v>
      </c>
      <c r="C87" s="15">
        <v>3897</v>
      </c>
      <c r="D87" s="175">
        <v>899</v>
      </c>
      <c r="E87" s="15">
        <v>3910</v>
      </c>
      <c r="F87" s="15">
        <v>899</v>
      </c>
      <c r="G87" s="103">
        <f t="shared" si="9"/>
        <v>13</v>
      </c>
      <c r="H87" s="103">
        <f t="shared" si="8"/>
        <v>0</v>
      </c>
      <c r="I87" s="144">
        <f t="shared" si="10"/>
        <v>7.657</v>
      </c>
      <c r="J87" s="144">
        <f t="shared" si="11"/>
        <v>0</v>
      </c>
      <c r="K87" s="144">
        <f t="shared" si="12"/>
        <v>7.657</v>
      </c>
      <c r="L87" s="317"/>
    </row>
    <row r="88" spans="1:12" s="52" customFormat="1" ht="19.5" customHeight="1">
      <c r="A88" s="15">
        <v>84</v>
      </c>
      <c r="B88" s="103" t="s">
        <v>765</v>
      </c>
      <c r="C88" s="15">
        <v>5148</v>
      </c>
      <c r="D88" s="175">
        <v>755</v>
      </c>
      <c r="E88" s="15">
        <v>6988</v>
      </c>
      <c r="F88" s="15">
        <v>846</v>
      </c>
      <c r="G88" s="103">
        <f t="shared" si="9"/>
        <v>1840</v>
      </c>
      <c r="H88" s="103">
        <f t="shared" si="8"/>
        <v>91</v>
      </c>
      <c r="I88" s="144">
        <f t="shared" si="10"/>
        <v>1083.76</v>
      </c>
      <c r="J88" s="144">
        <f t="shared" si="11"/>
        <v>260.26</v>
      </c>
      <c r="K88" s="144">
        <f t="shared" si="12"/>
        <v>1344.02</v>
      </c>
      <c r="L88" s="317"/>
    </row>
    <row r="89" spans="1:12" s="52" customFormat="1" ht="19.5" customHeight="1">
      <c r="A89" s="15">
        <v>85</v>
      </c>
      <c r="B89" s="103" t="s">
        <v>766</v>
      </c>
      <c r="C89" s="15">
        <v>1117</v>
      </c>
      <c r="D89" s="175">
        <v>1346</v>
      </c>
      <c r="E89" s="15">
        <v>1874</v>
      </c>
      <c r="F89" s="15">
        <v>1364</v>
      </c>
      <c r="G89" s="103">
        <f t="shared" si="9"/>
        <v>757</v>
      </c>
      <c r="H89" s="103">
        <f t="shared" si="8"/>
        <v>18</v>
      </c>
      <c r="I89" s="144">
        <f t="shared" si="10"/>
        <v>445.873</v>
      </c>
      <c r="J89" s="144">
        <f t="shared" si="11"/>
        <v>51.48</v>
      </c>
      <c r="K89" s="144">
        <f t="shared" si="12"/>
        <v>497.353</v>
      </c>
      <c r="L89" s="317"/>
    </row>
    <row r="90" spans="1:12" s="52" customFormat="1" ht="19.5" customHeight="1">
      <c r="A90" s="15">
        <v>86</v>
      </c>
      <c r="B90" s="103" t="s">
        <v>767</v>
      </c>
      <c r="C90" s="15">
        <v>4192</v>
      </c>
      <c r="D90" s="175">
        <v>1533</v>
      </c>
      <c r="E90" s="15">
        <v>4193</v>
      </c>
      <c r="F90" s="15">
        <v>1534</v>
      </c>
      <c r="G90" s="103">
        <f t="shared" si="9"/>
        <v>1</v>
      </c>
      <c r="H90" s="103">
        <f t="shared" si="8"/>
        <v>1</v>
      </c>
      <c r="I90" s="144">
        <f t="shared" si="10"/>
        <v>0.589</v>
      </c>
      <c r="J90" s="144">
        <f t="shared" si="11"/>
        <v>2.86</v>
      </c>
      <c r="K90" s="144">
        <f t="shared" si="12"/>
        <v>3.449</v>
      </c>
      <c r="L90" s="317"/>
    </row>
    <row r="91" spans="1:12" s="52" customFormat="1" ht="19.5" customHeight="1">
      <c r="A91" s="15">
        <v>87</v>
      </c>
      <c r="B91" s="103" t="s">
        <v>768</v>
      </c>
      <c r="C91" s="15">
        <v>6984</v>
      </c>
      <c r="D91" s="175">
        <v>2490</v>
      </c>
      <c r="E91" s="15">
        <v>9108</v>
      </c>
      <c r="F91" s="15">
        <v>2589</v>
      </c>
      <c r="G91" s="103">
        <f t="shared" si="9"/>
        <v>2124</v>
      </c>
      <c r="H91" s="103">
        <f t="shared" si="8"/>
        <v>99</v>
      </c>
      <c r="I91" s="144">
        <f t="shared" si="10"/>
        <v>1251.0359999999998</v>
      </c>
      <c r="J91" s="144">
        <f t="shared" si="11"/>
        <v>283.14</v>
      </c>
      <c r="K91" s="144">
        <f t="shared" si="12"/>
        <v>1534.176</v>
      </c>
      <c r="L91" s="317"/>
    </row>
    <row r="92" spans="1:12" s="52" customFormat="1" ht="19.5" customHeight="1">
      <c r="A92" s="15">
        <v>88</v>
      </c>
      <c r="B92" s="103" t="s">
        <v>769</v>
      </c>
      <c r="C92" s="15">
        <v>6839</v>
      </c>
      <c r="D92" s="175">
        <v>662</v>
      </c>
      <c r="E92" s="15">
        <v>7709</v>
      </c>
      <c r="F92" s="15">
        <v>679</v>
      </c>
      <c r="G92" s="103">
        <f t="shared" si="9"/>
        <v>870</v>
      </c>
      <c r="H92" s="103">
        <f t="shared" si="8"/>
        <v>17</v>
      </c>
      <c r="I92" s="144">
        <f t="shared" si="10"/>
        <v>512.43</v>
      </c>
      <c r="J92" s="144">
        <f t="shared" si="11"/>
        <v>48.62</v>
      </c>
      <c r="K92" s="144">
        <f t="shared" si="12"/>
        <v>561.05</v>
      </c>
      <c r="L92" s="318"/>
    </row>
    <row r="93" spans="1:12" s="52" customFormat="1" ht="19.5" customHeight="1">
      <c r="A93" s="15">
        <v>89</v>
      </c>
      <c r="B93" s="103" t="s">
        <v>770</v>
      </c>
      <c r="C93" s="15">
        <v>439</v>
      </c>
      <c r="D93" s="175">
        <v>1247</v>
      </c>
      <c r="E93" s="15">
        <v>1475</v>
      </c>
      <c r="F93" s="15">
        <v>1270</v>
      </c>
      <c r="G93" s="103">
        <f t="shared" si="9"/>
        <v>1036</v>
      </c>
      <c r="H93" s="103">
        <f t="shared" si="8"/>
        <v>23</v>
      </c>
      <c r="I93" s="144">
        <f t="shared" si="10"/>
        <v>610.204</v>
      </c>
      <c r="J93" s="144">
        <f t="shared" si="11"/>
        <v>65.78</v>
      </c>
      <c r="K93" s="144">
        <f t="shared" si="12"/>
        <v>675.9839999999999</v>
      </c>
      <c r="L93" s="316" t="s">
        <v>1474</v>
      </c>
    </row>
    <row r="94" spans="1:12" s="52" customFormat="1" ht="19.5" customHeight="1">
      <c r="A94" s="15">
        <v>90</v>
      </c>
      <c r="B94" s="103" t="s">
        <v>771</v>
      </c>
      <c r="C94" s="15">
        <v>3399</v>
      </c>
      <c r="D94" s="175">
        <v>1070</v>
      </c>
      <c r="E94" s="15">
        <v>3605</v>
      </c>
      <c r="F94" s="15">
        <v>1076</v>
      </c>
      <c r="G94" s="103">
        <f t="shared" si="9"/>
        <v>206</v>
      </c>
      <c r="H94" s="103">
        <f t="shared" si="8"/>
        <v>6</v>
      </c>
      <c r="I94" s="144">
        <f t="shared" si="10"/>
        <v>121.33399999999999</v>
      </c>
      <c r="J94" s="144">
        <f t="shared" si="11"/>
        <v>17.16</v>
      </c>
      <c r="K94" s="144">
        <f t="shared" si="12"/>
        <v>138.494</v>
      </c>
      <c r="L94" s="317"/>
    </row>
    <row r="95" spans="1:12" s="52" customFormat="1" ht="19.5" customHeight="1">
      <c r="A95" s="15">
        <v>91</v>
      </c>
      <c r="B95" s="103" t="s">
        <v>772</v>
      </c>
      <c r="C95" s="15">
        <v>3297</v>
      </c>
      <c r="D95" s="175">
        <v>1225</v>
      </c>
      <c r="E95" s="15">
        <v>7886</v>
      </c>
      <c r="F95" s="15">
        <v>1329</v>
      </c>
      <c r="G95" s="103">
        <f t="shared" si="9"/>
        <v>4589</v>
      </c>
      <c r="H95" s="103">
        <f t="shared" si="8"/>
        <v>104</v>
      </c>
      <c r="I95" s="144">
        <f t="shared" si="10"/>
        <v>2702.921</v>
      </c>
      <c r="J95" s="144">
        <f t="shared" si="11"/>
        <v>297.44</v>
      </c>
      <c r="K95" s="144">
        <f t="shared" si="12"/>
        <v>3000.361</v>
      </c>
      <c r="L95" s="317"/>
    </row>
    <row r="96" spans="1:12" s="52" customFormat="1" ht="19.5" customHeight="1">
      <c r="A96" s="15">
        <v>92</v>
      </c>
      <c r="B96" s="103" t="s">
        <v>773</v>
      </c>
      <c r="C96" s="15">
        <v>7234</v>
      </c>
      <c r="D96" s="175">
        <v>1548</v>
      </c>
      <c r="E96" s="15">
        <v>7281</v>
      </c>
      <c r="F96" s="15">
        <v>1572</v>
      </c>
      <c r="G96" s="103">
        <f t="shared" si="9"/>
        <v>47</v>
      </c>
      <c r="H96" s="103">
        <f t="shared" si="8"/>
        <v>24</v>
      </c>
      <c r="I96" s="144">
        <f t="shared" si="10"/>
        <v>27.683</v>
      </c>
      <c r="J96" s="144">
        <f t="shared" si="11"/>
        <v>68.64</v>
      </c>
      <c r="K96" s="144">
        <f t="shared" si="12"/>
        <v>96.32300000000001</v>
      </c>
      <c r="L96" s="317"/>
    </row>
    <row r="97" spans="1:12" s="52" customFormat="1" ht="19.5" customHeight="1">
      <c r="A97" s="15">
        <v>93</v>
      </c>
      <c r="B97" s="103" t="s">
        <v>774</v>
      </c>
      <c r="C97" s="15">
        <v>8983</v>
      </c>
      <c r="D97" s="175">
        <v>2339</v>
      </c>
      <c r="E97" s="15">
        <v>9764</v>
      </c>
      <c r="F97" s="15">
        <v>2419</v>
      </c>
      <c r="G97" s="103">
        <f t="shared" si="9"/>
        <v>781</v>
      </c>
      <c r="H97" s="103">
        <f t="shared" si="8"/>
        <v>80</v>
      </c>
      <c r="I97" s="144">
        <f t="shared" si="10"/>
        <v>460.00899999999996</v>
      </c>
      <c r="J97" s="144">
        <f t="shared" si="11"/>
        <v>228.79999999999998</v>
      </c>
      <c r="K97" s="144">
        <f t="shared" si="12"/>
        <v>688.809</v>
      </c>
      <c r="L97" s="317"/>
    </row>
    <row r="98" spans="1:12" s="52" customFormat="1" ht="19.5" customHeight="1">
      <c r="A98" s="15">
        <v>94</v>
      </c>
      <c r="B98" s="103" t="s">
        <v>775</v>
      </c>
      <c r="C98" s="15">
        <v>5585</v>
      </c>
      <c r="D98" s="52">
        <v>1409</v>
      </c>
      <c r="E98" s="15">
        <v>7182</v>
      </c>
      <c r="F98" s="15">
        <v>1440</v>
      </c>
      <c r="G98" s="103">
        <f t="shared" si="9"/>
        <v>1597</v>
      </c>
      <c r="H98" s="103">
        <f t="shared" si="8"/>
        <v>31</v>
      </c>
      <c r="I98" s="144">
        <f t="shared" si="10"/>
        <v>940.6329999999999</v>
      </c>
      <c r="J98" s="144">
        <f t="shared" si="11"/>
        <v>88.66</v>
      </c>
      <c r="K98" s="144">
        <f t="shared" si="12"/>
        <v>1029.293</v>
      </c>
      <c r="L98" s="317"/>
    </row>
    <row r="99" spans="1:12" s="52" customFormat="1" ht="19.5" customHeight="1">
      <c r="A99" s="15">
        <v>95</v>
      </c>
      <c r="B99" s="103" t="s">
        <v>776</v>
      </c>
      <c r="C99" s="15">
        <v>9815</v>
      </c>
      <c r="D99" s="175">
        <v>1288</v>
      </c>
      <c r="E99" s="15">
        <v>1816</v>
      </c>
      <c r="F99" s="15">
        <v>1321</v>
      </c>
      <c r="G99" s="103">
        <f>10000-9815+1816</f>
        <v>2001</v>
      </c>
      <c r="H99" s="103">
        <f aca="true" t="shared" si="13" ref="H99:H160">F99-D99</f>
        <v>33</v>
      </c>
      <c r="I99" s="144">
        <f t="shared" si="10"/>
        <v>1178.589</v>
      </c>
      <c r="J99" s="144">
        <f t="shared" si="11"/>
        <v>94.38</v>
      </c>
      <c r="K99" s="144">
        <f t="shared" si="12"/>
        <v>1272.969</v>
      </c>
      <c r="L99" s="317"/>
    </row>
    <row r="100" spans="1:12" s="52" customFormat="1" ht="19.5" customHeight="1">
      <c r="A100" s="15">
        <v>96</v>
      </c>
      <c r="B100" s="103" t="s">
        <v>777</v>
      </c>
      <c r="C100" s="15">
        <v>5834</v>
      </c>
      <c r="D100" s="175">
        <v>1206</v>
      </c>
      <c r="E100" s="15">
        <v>7291</v>
      </c>
      <c r="F100" s="15">
        <v>1266</v>
      </c>
      <c r="G100" s="103">
        <f t="shared" si="9"/>
        <v>1457</v>
      </c>
      <c r="H100" s="103">
        <f t="shared" si="13"/>
        <v>60</v>
      </c>
      <c r="I100" s="144">
        <f t="shared" si="10"/>
        <v>858.173</v>
      </c>
      <c r="J100" s="144">
        <f t="shared" si="11"/>
        <v>171.6</v>
      </c>
      <c r="K100" s="144">
        <f t="shared" si="12"/>
        <v>1029.773</v>
      </c>
      <c r="L100" s="317"/>
    </row>
    <row r="101" spans="1:12" s="52" customFormat="1" ht="19.5" customHeight="1">
      <c r="A101" s="15">
        <v>97</v>
      </c>
      <c r="B101" s="103" t="s">
        <v>778</v>
      </c>
      <c r="C101" s="15">
        <v>7158</v>
      </c>
      <c r="D101" s="175">
        <v>1522</v>
      </c>
      <c r="E101" s="15">
        <v>7370</v>
      </c>
      <c r="F101" s="15">
        <v>1563</v>
      </c>
      <c r="G101" s="103">
        <f t="shared" si="9"/>
        <v>212</v>
      </c>
      <c r="H101" s="103">
        <f t="shared" si="13"/>
        <v>41</v>
      </c>
      <c r="I101" s="144">
        <f t="shared" si="10"/>
        <v>124.868</v>
      </c>
      <c r="J101" s="144">
        <f t="shared" si="11"/>
        <v>117.25999999999999</v>
      </c>
      <c r="K101" s="144">
        <f t="shared" si="12"/>
        <v>242.128</v>
      </c>
      <c r="L101" s="317"/>
    </row>
    <row r="102" spans="1:12" s="52" customFormat="1" ht="19.5" customHeight="1">
      <c r="A102" s="15">
        <v>98</v>
      </c>
      <c r="B102" s="15" t="s">
        <v>779</v>
      </c>
      <c r="C102" s="15">
        <v>5484</v>
      </c>
      <c r="D102" s="175">
        <v>983</v>
      </c>
      <c r="E102" s="15">
        <v>6148</v>
      </c>
      <c r="F102" s="15">
        <v>1015</v>
      </c>
      <c r="G102" s="103">
        <f t="shared" si="9"/>
        <v>664</v>
      </c>
      <c r="H102" s="103">
        <f t="shared" si="13"/>
        <v>32</v>
      </c>
      <c r="I102" s="144">
        <f t="shared" si="10"/>
        <v>391.096</v>
      </c>
      <c r="J102" s="144">
        <f t="shared" si="11"/>
        <v>91.52</v>
      </c>
      <c r="K102" s="144">
        <f t="shared" si="12"/>
        <v>482.616</v>
      </c>
      <c r="L102" s="317"/>
    </row>
    <row r="103" spans="1:12" s="52" customFormat="1" ht="19.5" customHeight="1">
      <c r="A103" s="15">
        <v>99</v>
      </c>
      <c r="B103" s="103" t="s">
        <v>780</v>
      </c>
      <c r="C103" s="15">
        <v>8698</v>
      </c>
      <c r="D103" s="175">
        <v>1397</v>
      </c>
      <c r="E103" s="15">
        <v>1189</v>
      </c>
      <c r="F103" s="15">
        <v>1480</v>
      </c>
      <c r="G103" s="103">
        <f>10000-8698+1189</f>
        <v>2491</v>
      </c>
      <c r="H103" s="103">
        <f t="shared" si="13"/>
        <v>83</v>
      </c>
      <c r="I103" s="144">
        <f t="shared" si="10"/>
        <v>1467.1989999999998</v>
      </c>
      <c r="J103" s="144">
        <f t="shared" si="11"/>
        <v>237.38</v>
      </c>
      <c r="K103" s="144">
        <f t="shared" si="12"/>
        <v>1704.5789999999997</v>
      </c>
      <c r="L103" s="317"/>
    </row>
    <row r="104" spans="1:12" s="52" customFormat="1" ht="19.5" customHeight="1">
      <c r="A104" s="15">
        <v>100</v>
      </c>
      <c r="B104" s="103" t="s">
        <v>781</v>
      </c>
      <c r="C104" s="15">
        <v>6098</v>
      </c>
      <c r="D104" s="175">
        <v>1513</v>
      </c>
      <c r="E104" s="15">
        <v>8421</v>
      </c>
      <c r="F104" s="15">
        <v>1553</v>
      </c>
      <c r="G104" s="103">
        <f t="shared" si="9"/>
        <v>2323</v>
      </c>
      <c r="H104" s="103">
        <f t="shared" si="13"/>
        <v>40</v>
      </c>
      <c r="I104" s="144">
        <f t="shared" si="10"/>
        <v>1368.2469999999998</v>
      </c>
      <c r="J104" s="144">
        <f t="shared" si="11"/>
        <v>114.39999999999999</v>
      </c>
      <c r="K104" s="144">
        <f t="shared" si="12"/>
        <v>1482.647</v>
      </c>
      <c r="L104" s="317"/>
    </row>
    <row r="105" spans="1:12" s="52" customFormat="1" ht="19.5" customHeight="1">
      <c r="A105" s="15">
        <v>101</v>
      </c>
      <c r="B105" s="103" t="s">
        <v>782</v>
      </c>
      <c r="C105" s="15">
        <v>3063</v>
      </c>
      <c r="D105" s="175">
        <v>1729</v>
      </c>
      <c r="E105" s="15">
        <v>4808</v>
      </c>
      <c r="F105" s="15">
        <v>1765</v>
      </c>
      <c r="G105" s="103">
        <f t="shared" si="9"/>
        <v>1745</v>
      </c>
      <c r="H105" s="103">
        <f t="shared" si="13"/>
        <v>36</v>
      </c>
      <c r="I105" s="144">
        <f t="shared" si="10"/>
        <v>1027.8049999999998</v>
      </c>
      <c r="J105" s="144">
        <f t="shared" si="11"/>
        <v>102.96</v>
      </c>
      <c r="K105" s="144">
        <f t="shared" si="12"/>
        <v>1130.7649999999999</v>
      </c>
      <c r="L105" s="317"/>
    </row>
    <row r="106" spans="1:12" s="52" customFormat="1" ht="19.5" customHeight="1">
      <c r="A106" s="15">
        <v>102</v>
      </c>
      <c r="B106" s="103" t="s">
        <v>783</v>
      </c>
      <c r="C106" s="15">
        <v>6826</v>
      </c>
      <c r="D106" s="175">
        <v>1540</v>
      </c>
      <c r="E106" s="15">
        <v>7899</v>
      </c>
      <c r="F106" s="15">
        <v>1576</v>
      </c>
      <c r="G106" s="103">
        <f t="shared" si="9"/>
        <v>1073</v>
      </c>
      <c r="H106" s="103">
        <f t="shared" si="13"/>
        <v>36</v>
      </c>
      <c r="I106" s="144">
        <f t="shared" si="10"/>
        <v>631.997</v>
      </c>
      <c r="J106" s="144">
        <f t="shared" si="11"/>
        <v>102.96</v>
      </c>
      <c r="K106" s="144">
        <f t="shared" si="12"/>
        <v>734.957</v>
      </c>
      <c r="L106" s="317"/>
    </row>
    <row r="107" spans="1:12" s="52" customFormat="1" ht="19.5" customHeight="1">
      <c r="A107" s="15">
        <v>103</v>
      </c>
      <c r="B107" s="103" t="s">
        <v>784</v>
      </c>
      <c r="C107" s="15">
        <v>1535</v>
      </c>
      <c r="D107" s="175">
        <v>1739</v>
      </c>
      <c r="E107" s="15">
        <v>1761</v>
      </c>
      <c r="F107" s="15">
        <v>1763</v>
      </c>
      <c r="G107" s="103">
        <f t="shared" si="9"/>
        <v>226</v>
      </c>
      <c r="H107" s="103">
        <f t="shared" si="13"/>
        <v>24</v>
      </c>
      <c r="I107" s="144">
        <f t="shared" si="10"/>
        <v>133.114</v>
      </c>
      <c r="J107" s="144">
        <f t="shared" si="11"/>
        <v>68.64</v>
      </c>
      <c r="K107" s="144">
        <f t="shared" si="12"/>
        <v>201.75400000000002</v>
      </c>
      <c r="L107" s="317"/>
    </row>
    <row r="108" spans="1:12" s="52" customFormat="1" ht="19.5" customHeight="1">
      <c r="A108" s="15">
        <v>104</v>
      </c>
      <c r="B108" s="103" t="s">
        <v>785</v>
      </c>
      <c r="C108" s="15">
        <v>8918</v>
      </c>
      <c r="D108" s="175">
        <v>1825</v>
      </c>
      <c r="E108" s="15">
        <v>828</v>
      </c>
      <c r="F108" s="15">
        <v>1917</v>
      </c>
      <c r="G108" s="103">
        <f>10000-8918+828</f>
        <v>1910</v>
      </c>
      <c r="H108" s="103">
        <f t="shared" si="13"/>
        <v>92</v>
      </c>
      <c r="I108" s="144">
        <f t="shared" si="10"/>
        <v>1124.99</v>
      </c>
      <c r="J108" s="144">
        <f t="shared" si="11"/>
        <v>263.12</v>
      </c>
      <c r="K108" s="144">
        <f t="shared" si="12"/>
        <v>1388.1100000000001</v>
      </c>
      <c r="L108" s="317"/>
    </row>
    <row r="109" spans="1:12" s="52" customFormat="1" ht="19.5" customHeight="1">
      <c r="A109" s="15">
        <v>105</v>
      </c>
      <c r="B109" s="103" t="s">
        <v>786</v>
      </c>
      <c r="C109" s="15">
        <v>7073</v>
      </c>
      <c r="D109" s="175">
        <v>2686</v>
      </c>
      <c r="E109" s="15">
        <v>8292</v>
      </c>
      <c r="F109" s="15">
        <v>2793</v>
      </c>
      <c r="G109" s="103">
        <f t="shared" si="9"/>
        <v>1219</v>
      </c>
      <c r="H109" s="103">
        <f t="shared" si="13"/>
        <v>107</v>
      </c>
      <c r="I109" s="144">
        <f t="shared" si="10"/>
        <v>717.991</v>
      </c>
      <c r="J109" s="144">
        <f t="shared" si="11"/>
        <v>306.02</v>
      </c>
      <c r="K109" s="144">
        <f t="shared" si="12"/>
        <v>1024.011</v>
      </c>
      <c r="L109" s="318"/>
    </row>
    <row r="110" spans="1:12" s="52" customFormat="1" ht="19.5" customHeight="1">
      <c r="A110" s="15">
        <v>106</v>
      </c>
      <c r="B110" s="103" t="s">
        <v>787</v>
      </c>
      <c r="C110" s="15">
        <v>6513</v>
      </c>
      <c r="D110" s="175">
        <v>1496</v>
      </c>
      <c r="E110" s="15">
        <v>8409</v>
      </c>
      <c r="F110" s="15">
        <v>1543</v>
      </c>
      <c r="G110" s="103">
        <f t="shared" si="9"/>
        <v>1896</v>
      </c>
      <c r="H110" s="103">
        <f t="shared" si="13"/>
        <v>47</v>
      </c>
      <c r="I110" s="144">
        <f t="shared" si="10"/>
        <v>1116.744</v>
      </c>
      <c r="J110" s="144">
        <f t="shared" si="11"/>
        <v>134.42</v>
      </c>
      <c r="K110" s="144">
        <f t="shared" si="12"/>
        <v>1251.164</v>
      </c>
      <c r="L110" s="316" t="s">
        <v>1474</v>
      </c>
    </row>
    <row r="111" spans="1:12" s="52" customFormat="1" ht="19.5" customHeight="1">
      <c r="A111" s="15">
        <v>107</v>
      </c>
      <c r="B111" s="103" t="s">
        <v>788</v>
      </c>
      <c r="C111" s="15">
        <v>6086</v>
      </c>
      <c r="D111" s="175">
        <v>1375</v>
      </c>
      <c r="E111" s="15">
        <v>7241</v>
      </c>
      <c r="F111" s="15">
        <v>1413</v>
      </c>
      <c r="G111" s="103">
        <f t="shared" si="9"/>
        <v>1155</v>
      </c>
      <c r="H111" s="103">
        <f t="shared" si="13"/>
        <v>38</v>
      </c>
      <c r="I111" s="144">
        <f t="shared" si="10"/>
        <v>680.295</v>
      </c>
      <c r="J111" s="144">
        <f t="shared" si="11"/>
        <v>108.67999999999999</v>
      </c>
      <c r="K111" s="144">
        <f t="shared" si="12"/>
        <v>788.9749999999999</v>
      </c>
      <c r="L111" s="317"/>
    </row>
    <row r="112" spans="1:12" s="52" customFormat="1" ht="19.5" customHeight="1">
      <c r="A112" s="15">
        <v>108</v>
      </c>
      <c r="B112" s="103" t="s">
        <v>789</v>
      </c>
      <c r="C112" s="15">
        <v>7567</v>
      </c>
      <c r="D112" s="175">
        <v>1268</v>
      </c>
      <c r="E112" s="15">
        <v>9260</v>
      </c>
      <c r="F112" s="15">
        <v>1300</v>
      </c>
      <c r="G112" s="103">
        <f t="shared" si="9"/>
        <v>1693</v>
      </c>
      <c r="H112" s="103">
        <f t="shared" si="13"/>
        <v>32</v>
      </c>
      <c r="I112" s="144">
        <f t="shared" si="10"/>
        <v>997.1769999999999</v>
      </c>
      <c r="J112" s="144">
        <f t="shared" si="11"/>
        <v>91.52</v>
      </c>
      <c r="K112" s="144">
        <f t="shared" si="12"/>
        <v>1088.697</v>
      </c>
      <c r="L112" s="317"/>
    </row>
    <row r="113" spans="1:12" s="52" customFormat="1" ht="19.5" customHeight="1">
      <c r="A113" s="15">
        <v>109</v>
      </c>
      <c r="B113" s="103" t="s">
        <v>790</v>
      </c>
      <c r="C113" s="15">
        <v>9209</v>
      </c>
      <c r="D113" s="175">
        <v>758</v>
      </c>
      <c r="E113" s="15">
        <v>9320</v>
      </c>
      <c r="F113" s="15">
        <v>764</v>
      </c>
      <c r="G113" s="103">
        <f t="shared" si="9"/>
        <v>111</v>
      </c>
      <c r="H113" s="103">
        <f t="shared" si="13"/>
        <v>6</v>
      </c>
      <c r="I113" s="144">
        <f t="shared" si="10"/>
        <v>65.37899999999999</v>
      </c>
      <c r="J113" s="144">
        <f t="shared" si="11"/>
        <v>17.16</v>
      </c>
      <c r="K113" s="144">
        <f t="shared" si="12"/>
        <v>82.53899999999999</v>
      </c>
      <c r="L113" s="317"/>
    </row>
    <row r="114" spans="1:15" s="52" customFormat="1" ht="19.5" customHeight="1">
      <c r="A114" s="15">
        <v>110</v>
      </c>
      <c r="B114" s="15" t="s">
        <v>791</v>
      </c>
      <c r="C114" s="15" t="s">
        <v>1583</v>
      </c>
      <c r="D114" s="175" t="s">
        <v>1457</v>
      </c>
      <c r="E114" s="15" t="s">
        <v>1576</v>
      </c>
      <c r="F114" s="15" t="s">
        <v>1518</v>
      </c>
      <c r="G114" s="103">
        <v>1636</v>
      </c>
      <c r="H114" s="103">
        <v>76</v>
      </c>
      <c r="I114" s="144">
        <f t="shared" si="10"/>
        <v>963.6039999999999</v>
      </c>
      <c r="J114" s="144">
        <f t="shared" si="11"/>
        <v>217.35999999999999</v>
      </c>
      <c r="K114" s="144">
        <f t="shared" si="12"/>
        <v>1180.964</v>
      </c>
      <c r="L114" s="317"/>
      <c r="M114" s="323"/>
      <c r="N114" s="324"/>
      <c r="O114" s="324"/>
    </row>
    <row r="115" spans="1:12" s="52" customFormat="1" ht="19.5" customHeight="1">
      <c r="A115" s="15">
        <v>111</v>
      </c>
      <c r="B115" s="103" t="s">
        <v>792</v>
      </c>
      <c r="C115" s="15">
        <v>4140</v>
      </c>
      <c r="D115" s="175">
        <v>1834</v>
      </c>
      <c r="E115" s="15">
        <v>6970</v>
      </c>
      <c r="F115" s="15">
        <v>1923</v>
      </c>
      <c r="G115" s="103">
        <f t="shared" si="9"/>
        <v>2830</v>
      </c>
      <c r="H115" s="103">
        <f t="shared" si="13"/>
        <v>89</v>
      </c>
      <c r="I115" s="144">
        <f t="shared" si="10"/>
        <v>1666.87</v>
      </c>
      <c r="J115" s="144">
        <f t="shared" si="11"/>
        <v>254.54</v>
      </c>
      <c r="K115" s="144">
        <f t="shared" si="12"/>
        <v>1921.4099999999999</v>
      </c>
      <c r="L115" s="317"/>
    </row>
    <row r="116" spans="1:12" s="52" customFormat="1" ht="19.5" customHeight="1">
      <c r="A116" s="15">
        <v>112</v>
      </c>
      <c r="B116" s="103" t="s">
        <v>793</v>
      </c>
      <c r="C116" s="15">
        <v>6187</v>
      </c>
      <c r="D116" s="175">
        <v>1044</v>
      </c>
      <c r="E116" s="15">
        <v>6924</v>
      </c>
      <c r="F116" s="15">
        <v>1080</v>
      </c>
      <c r="G116" s="103">
        <f t="shared" si="9"/>
        <v>737</v>
      </c>
      <c r="H116" s="103">
        <f t="shared" si="13"/>
        <v>36</v>
      </c>
      <c r="I116" s="144">
        <f t="shared" si="10"/>
        <v>434.09299999999996</v>
      </c>
      <c r="J116" s="144">
        <f t="shared" si="11"/>
        <v>102.96</v>
      </c>
      <c r="K116" s="144">
        <f t="shared" si="12"/>
        <v>537.053</v>
      </c>
      <c r="L116" s="317"/>
    </row>
    <row r="117" spans="1:12" s="52" customFormat="1" ht="19.5" customHeight="1">
      <c r="A117" s="15">
        <v>113</v>
      </c>
      <c r="B117" s="103" t="s">
        <v>794</v>
      </c>
      <c r="C117" s="15">
        <v>3418</v>
      </c>
      <c r="D117" s="175">
        <v>1842</v>
      </c>
      <c r="E117" s="15">
        <v>4131</v>
      </c>
      <c r="F117" s="15">
        <v>1877</v>
      </c>
      <c r="G117" s="103">
        <f t="shared" si="9"/>
        <v>713</v>
      </c>
      <c r="H117" s="103">
        <f t="shared" si="13"/>
        <v>35</v>
      </c>
      <c r="I117" s="144">
        <f t="shared" si="10"/>
        <v>419.957</v>
      </c>
      <c r="J117" s="144">
        <f t="shared" si="11"/>
        <v>100.1</v>
      </c>
      <c r="K117" s="144">
        <f t="shared" si="12"/>
        <v>520.057</v>
      </c>
      <c r="L117" s="317"/>
    </row>
    <row r="118" spans="1:12" s="52" customFormat="1" ht="19.5" customHeight="1">
      <c r="A118" s="15">
        <v>114</v>
      </c>
      <c r="B118" s="103" t="s">
        <v>795</v>
      </c>
      <c r="C118" s="15">
        <v>6141</v>
      </c>
      <c r="D118" s="175">
        <v>1664</v>
      </c>
      <c r="E118" s="15">
        <v>7567</v>
      </c>
      <c r="F118" s="15">
        <v>1722</v>
      </c>
      <c r="G118" s="103">
        <f aca="true" t="shared" si="14" ref="G118:G134">E118-C118</f>
        <v>1426</v>
      </c>
      <c r="H118" s="103">
        <f t="shared" si="13"/>
        <v>58</v>
      </c>
      <c r="I118" s="144">
        <f t="shared" si="10"/>
        <v>839.914</v>
      </c>
      <c r="J118" s="144">
        <f t="shared" si="11"/>
        <v>165.88</v>
      </c>
      <c r="K118" s="144">
        <f t="shared" si="12"/>
        <v>1005.794</v>
      </c>
      <c r="L118" s="317"/>
    </row>
    <row r="119" spans="1:12" s="52" customFormat="1" ht="19.5" customHeight="1">
      <c r="A119" s="15">
        <v>115</v>
      </c>
      <c r="B119" s="103" t="s">
        <v>796</v>
      </c>
      <c r="C119" s="15">
        <v>5330</v>
      </c>
      <c r="D119" s="175">
        <v>793</v>
      </c>
      <c r="E119" s="15">
        <v>5966</v>
      </c>
      <c r="F119" s="15">
        <v>821</v>
      </c>
      <c r="G119" s="103">
        <f t="shared" si="14"/>
        <v>636</v>
      </c>
      <c r="H119" s="103">
        <f t="shared" si="13"/>
        <v>28</v>
      </c>
      <c r="I119" s="144">
        <f t="shared" si="10"/>
        <v>374.604</v>
      </c>
      <c r="J119" s="144">
        <f t="shared" si="11"/>
        <v>80.08</v>
      </c>
      <c r="K119" s="144">
        <f t="shared" si="12"/>
        <v>454.68399999999997</v>
      </c>
      <c r="L119" s="317"/>
    </row>
    <row r="120" spans="1:12" s="52" customFormat="1" ht="19.5" customHeight="1">
      <c r="A120" s="15">
        <v>116</v>
      </c>
      <c r="B120" s="103" t="s">
        <v>797</v>
      </c>
      <c r="C120" s="15">
        <v>2716</v>
      </c>
      <c r="D120" s="175">
        <v>1735</v>
      </c>
      <c r="E120" s="15">
        <v>4318</v>
      </c>
      <c r="F120" s="15">
        <v>1804</v>
      </c>
      <c r="G120" s="103">
        <f t="shared" si="14"/>
        <v>1602</v>
      </c>
      <c r="H120" s="103">
        <f t="shared" si="13"/>
        <v>69</v>
      </c>
      <c r="I120" s="144">
        <f t="shared" si="10"/>
        <v>943.578</v>
      </c>
      <c r="J120" s="144">
        <f t="shared" si="11"/>
        <v>197.34</v>
      </c>
      <c r="K120" s="144">
        <f t="shared" si="12"/>
        <v>1140.918</v>
      </c>
      <c r="L120" s="317"/>
    </row>
    <row r="121" spans="1:12" s="52" customFormat="1" ht="19.5" customHeight="1">
      <c r="A121" s="15">
        <v>117</v>
      </c>
      <c r="B121" s="103" t="s">
        <v>798</v>
      </c>
      <c r="C121" s="15">
        <v>2377</v>
      </c>
      <c r="D121" s="175">
        <v>446</v>
      </c>
      <c r="E121" s="15">
        <v>2377</v>
      </c>
      <c r="F121" s="15">
        <v>446</v>
      </c>
      <c r="G121" s="103">
        <f t="shared" si="14"/>
        <v>0</v>
      </c>
      <c r="H121" s="103">
        <f t="shared" si="13"/>
        <v>0</v>
      </c>
      <c r="I121" s="144">
        <f t="shared" si="10"/>
        <v>0</v>
      </c>
      <c r="J121" s="144">
        <f t="shared" si="11"/>
        <v>0</v>
      </c>
      <c r="K121" s="144">
        <f t="shared" si="12"/>
        <v>0</v>
      </c>
      <c r="L121" s="317"/>
    </row>
    <row r="122" spans="1:12" s="52" customFormat="1" ht="19.5" customHeight="1">
      <c r="A122" s="15">
        <v>118</v>
      </c>
      <c r="B122" s="103" t="s">
        <v>799</v>
      </c>
      <c r="C122" s="15" t="s">
        <v>1584</v>
      </c>
      <c r="D122" s="175" t="s">
        <v>1589</v>
      </c>
      <c r="E122" s="15" t="s">
        <v>1577</v>
      </c>
      <c r="F122" s="15" t="s">
        <v>1519</v>
      </c>
      <c r="G122" s="103">
        <v>882</v>
      </c>
      <c r="H122" s="103">
        <v>55</v>
      </c>
      <c r="I122" s="144">
        <f t="shared" si="10"/>
        <v>519.4979999999999</v>
      </c>
      <c r="J122" s="144">
        <f t="shared" si="11"/>
        <v>157.29999999999998</v>
      </c>
      <c r="K122" s="144">
        <f t="shared" si="12"/>
        <v>676.7979999999999</v>
      </c>
      <c r="L122" s="317"/>
    </row>
    <row r="123" spans="1:12" s="52" customFormat="1" ht="19.5" customHeight="1">
      <c r="A123" s="15">
        <v>119</v>
      </c>
      <c r="B123" s="103" t="s">
        <v>800</v>
      </c>
      <c r="C123" s="15">
        <v>5908</v>
      </c>
      <c r="D123" s="175">
        <v>1231</v>
      </c>
      <c r="E123" s="15">
        <v>7431</v>
      </c>
      <c r="F123" s="15">
        <v>1276</v>
      </c>
      <c r="G123" s="103">
        <f t="shared" si="14"/>
        <v>1523</v>
      </c>
      <c r="H123" s="103">
        <f t="shared" si="13"/>
        <v>45</v>
      </c>
      <c r="I123" s="144">
        <f t="shared" si="10"/>
        <v>897.0469999999999</v>
      </c>
      <c r="J123" s="144">
        <f t="shared" si="11"/>
        <v>128.7</v>
      </c>
      <c r="K123" s="144">
        <f t="shared" si="12"/>
        <v>1025.7469999999998</v>
      </c>
      <c r="L123" s="317"/>
    </row>
    <row r="124" spans="1:12" s="52" customFormat="1" ht="19.5" customHeight="1">
      <c r="A124" s="15">
        <v>120</v>
      </c>
      <c r="B124" s="103" t="s">
        <v>801</v>
      </c>
      <c r="C124" s="15">
        <v>887</v>
      </c>
      <c r="D124" s="175">
        <v>2663</v>
      </c>
      <c r="E124" s="15">
        <v>2487</v>
      </c>
      <c r="F124" s="15">
        <v>2733</v>
      </c>
      <c r="G124" s="103">
        <f t="shared" si="14"/>
        <v>1600</v>
      </c>
      <c r="H124" s="103">
        <f t="shared" si="13"/>
        <v>70</v>
      </c>
      <c r="I124" s="144">
        <f t="shared" si="10"/>
        <v>942.4</v>
      </c>
      <c r="J124" s="144">
        <f t="shared" si="11"/>
        <v>200.2</v>
      </c>
      <c r="K124" s="144">
        <f t="shared" si="12"/>
        <v>1142.6</v>
      </c>
      <c r="L124" s="317"/>
    </row>
    <row r="125" spans="1:12" s="52" customFormat="1" ht="18.75" customHeight="1">
      <c r="A125" s="15">
        <v>121</v>
      </c>
      <c r="B125" s="103" t="s">
        <v>802</v>
      </c>
      <c r="C125" s="15">
        <v>324</v>
      </c>
      <c r="D125" s="175">
        <v>1633</v>
      </c>
      <c r="E125" s="15">
        <v>846</v>
      </c>
      <c r="F125" s="15">
        <v>1702</v>
      </c>
      <c r="G125" s="103">
        <f t="shared" si="14"/>
        <v>522</v>
      </c>
      <c r="H125" s="103">
        <f t="shared" si="13"/>
        <v>69</v>
      </c>
      <c r="I125" s="144">
        <f t="shared" si="10"/>
        <v>307.45799999999997</v>
      </c>
      <c r="J125" s="144">
        <f t="shared" si="11"/>
        <v>197.34</v>
      </c>
      <c r="K125" s="144">
        <f t="shared" si="12"/>
        <v>504.798</v>
      </c>
      <c r="L125" s="317"/>
    </row>
    <row r="126" spans="1:12" s="52" customFormat="1" ht="18.75" customHeight="1">
      <c r="A126" s="15">
        <v>122</v>
      </c>
      <c r="B126" s="103" t="s">
        <v>803</v>
      </c>
      <c r="C126" s="15">
        <v>5975</v>
      </c>
      <c r="D126" s="175">
        <v>1934</v>
      </c>
      <c r="E126" s="15">
        <v>8049</v>
      </c>
      <c r="F126" s="15">
        <v>1996</v>
      </c>
      <c r="G126" s="103">
        <f t="shared" si="14"/>
        <v>2074</v>
      </c>
      <c r="H126" s="103">
        <f t="shared" si="13"/>
        <v>62</v>
      </c>
      <c r="I126" s="144">
        <f t="shared" si="10"/>
        <v>1221.586</v>
      </c>
      <c r="J126" s="144">
        <f t="shared" si="11"/>
        <v>177.32</v>
      </c>
      <c r="K126" s="144">
        <f t="shared" si="12"/>
        <v>1398.906</v>
      </c>
      <c r="L126" s="317"/>
    </row>
    <row r="127" spans="1:12" s="52" customFormat="1" ht="18.75" customHeight="1">
      <c r="A127" s="15">
        <v>123</v>
      </c>
      <c r="B127" s="103" t="s">
        <v>804</v>
      </c>
      <c r="C127" s="15">
        <v>16079</v>
      </c>
      <c r="D127" s="175">
        <v>1060</v>
      </c>
      <c r="E127" s="15">
        <v>17701</v>
      </c>
      <c r="F127" s="15">
        <v>1100</v>
      </c>
      <c r="G127" s="103">
        <f t="shared" si="14"/>
        <v>1622</v>
      </c>
      <c r="H127" s="103">
        <f t="shared" si="13"/>
        <v>40</v>
      </c>
      <c r="I127" s="144">
        <f t="shared" si="10"/>
        <v>955.358</v>
      </c>
      <c r="J127" s="144">
        <f t="shared" si="11"/>
        <v>114.39999999999999</v>
      </c>
      <c r="K127" s="144">
        <f t="shared" si="12"/>
        <v>1069.758</v>
      </c>
      <c r="L127" s="318"/>
    </row>
    <row r="128" spans="1:12" s="52" customFormat="1" ht="18.75" customHeight="1">
      <c r="A128" s="15">
        <v>124</v>
      </c>
      <c r="B128" s="103" t="s">
        <v>805</v>
      </c>
      <c r="C128" s="15">
        <v>6096</v>
      </c>
      <c r="D128" s="175">
        <v>2004</v>
      </c>
      <c r="E128" s="15">
        <v>7656</v>
      </c>
      <c r="F128" s="15">
        <v>2076</v>
      </c>
      <c r="G128" s="103">
        <f t="shared" si="14"/>
        <v>1560</v>
      </c>
      <c r="H128" s="103">
        <f t="shared" si="13"/>
        <v>72</v>
      </c>
      <c r="I128" s="144">
        <f t="shared" si="10"/>
        <v>918.8399999999999</v>
      </c>
      <c r="J128" s="144">
        <f t="shared" si="11"/>
        <v>205.92</v>
      </c>
      <c r="K128" s="144">
        <f t="shared" si="12"/>
        <v>1124.76</v>
      </c>
      <c r="L128" s="322" t="s">
        <v>1474</v>
      </c>
    </row>
    <row r="129" spans="1:12" s="52" customFormat="1" ht="18.75" customHeight="1">
      <c r="A129" s="15">
        <v>125</v>
      </c>
      <c r="B129" s="103" t="s">
        <v>806</v>
      </c>
      <c r="C129" s="15">
        <v>5676</v>
      </c>
      <c r="D129" s="175">
        <v>2243</v>
      </c>
      <c r="E129" s="15">
        <v>6077</v>
      </c>
      <c r="F129" s="15">
        <v>2317</v>
      </c>
      <c r="G129" s="103">
        <f t="shared" si="14"/>
        <v>401</v>
      </c>
      <c r="H129" s="103">
        <f t="shared" si="13"/>
        <v>74</v>
      </c>
      <c r="I129" s="144">
        <f t="shared" si="10"/>
        <v>236.189</v>
      </c>
      <c r="J129" s="144">
        <f t="shared" si="11"/>
        <v>211.64</v>
      </c>
      <c r="K129" s="144">
        <f t="shared" si="12"/>
        <v>447.82899999999995</v>
      </c>
      <c r="L129" s="322"/>
    </row>
    <row r="130" spans="1:12" s="52" customFormat="1" ht="18.75" customHeight="1">
      <c r="A130" s="15">
        <v>126</v>
      </c>
      <c r="B130" s="103" t="s">
        <v>807</v>
      </c>
      <c r="C130" s="15">
        <v>7926</v>
      </c>
      <c r="D130" s="175">
        <v>1741</v>
      </c>
      <c r="E130" s="15">
        <v>9325</v>
      </c>
      <c r="F130" s="15">
        <v>1830</v>
      </c>
      <c r="G130" s="103">
        <f t="shared" si="14"/>
        <v>1399</v>
      </c>
      <c r="H130" s="103">
        <f t="shared" si="13"/>
        <v>89</v>
      </c>
      <c r="I130" s="144">
        <f t="shared" si="10"/>
        <v>824.011</v>
      </c>
      <c r="J130" s="144">
        <f t="shared" si="11"/>
        <v>254.54</v>
      </c>
      <c r="K130" s="144">
        <f t="shared" si="12"/>
        <v>1078.551</v>
      </c>
      <c r="L130" s="322"/>
    </row>
    <row r="131" spans="1:12" s="52" customFormat="1" ht="18.75" customHeight="1">
      <c r="A131" s="15">
        <v>127</v>
      </c>
      <c r="B131" s="103" t="s">
        <v>808</v>
      </c>
      <c r="C131" s="15">
        <v>6615</v>
      </c>
      <c r="D131" s="175">
        <v>1536</v>
      </c>
      <c r="E131" s="15">
        <v>9169</v>
      </c>
      <c r="F131" s="15">
        <v>1580</v>
      </c>
      <c r="G131" s="103">
        <f t="shared" si="14"/>
        <v>2554</v>
      </c>
      <c r="H131" s="103">
        <f t="shared" si="13"/>
        <v>44</v>
      </c>
      <c r="I131" s="144">
        <f t="shared" si="10"/>
        <v>1504.3059999999998</v>
      </c>
      <c r="J131" s="144">
        <f t="shared" si="11"/>
        <v>125.83999999999999</v>
      </c>
      <c r="K131" s="144">
        <f t="shared" si="12"/>
        <v>1630.1459999999997</v>
      </c>
      <c r="L131" s="322"/>
    </row>
    <row r="132" spans="1:12" s="52" customFormat="1" ht="18.75" customHeight="1">
      <c r="A132" s="15">
        <v>128</v>
      </c>
      <c r="B132" s="103" t="s">
        <v>809</v>
      </c>
      <c r="C132" s="15" t="s">
        <v>1585</v>
      </c>
      <c r="D132" s="175" t="s">
        <v>1590</v>
      </c>
      <c r="E132" s="15" t="s">
        <v>1578</v>
      </c>
      <c r="F132" s="15" t="s">
        <v>1520</v>
      </c>
      <c r="G132" s="103">
        <v>954</v>
      </c>
      <c r="H132" s="103">
        <f>1225-1205+1</f>
        <v>21</v>
      </c>
      <c r="I132" s="144">
        <f t="shared" si="10"/>
        <v>561.906</v>
      </c>
      <c r="J132" s="144">
        <f t="shared" si="11"/>
        <v>60.059999999999995</v>
      </c>
      <c r="K132" s="144">
        <f t="shared" si="12"/>
        <v>621.9659999999999</v>
      </c>
      <c r="L132" s="322"/>
    </row>
    <row r="133" spans="1:12" s="52" customFormat="1" ht="18.75" customHeight="1">
      <c r="A133" s="15">
        <v>129</v>
      </c>
      <c r="B133" s="103" t="s">
        <v>810</v>
      </c>
      <c r="C133" s="15">
        <v>1983</v>
      </c>
      <c r="D133" s="175">
        <v>1734</v>
      </c>
      <c r="E133" s="15">
        <v>4018</v>
      </c>
      <c r="F133" s="15">
        <v>1855</v>
      </c>
      <c r="G133" s="103">
        <f t="shared" si="14"/>
        <v>2035</v>
      </c>
      <c r="H133" s="103">
        <f t="shared" si="13"/>
        <v>121</v>
      </c>
      <c r="I133" s="144">
        <f t="shared" si="10"/>
        <v>1198.615</v>
      </c>
      <c r="J133" s="144">
        <f t="shared" si="11"/>
        <v>346.06</v>
      </c>
      <c r="K133" s="144">
        <f t="shared" si="12"/>
        <v>1544.675</v>
      </c>
      <c r="L133" s="322"/>
    </row>
    <row r="134" spans="1:12" s="52" customFormat="1" ht="18.75" customHeight="1">
      <c r="A134" s="15">
        <v>130</v>
      </c>
      <c r="B134" s="103" t="s">
        <v>811</v>
      </c>
      <c r="C134" s="15">
        <v>5059</v>
      </c>
      <c r="D134" s="175">
        <v>1349</v>
      </c>
      <c r="E134" s="15">
        <v>5774</v>
      </c>
      <c r="F134" s="15">
        <v>1390</v>
      </c>
      <c r="G134" s="103">
        <f t="shared" si="14"/>
        <v>715</v>
      </c>
      <c r="H134" s="103">
        <f t="shared" si="13"/>
        <v>41</v>
      </c>
      <c r="I134" s="144">
        <f aca="true" t="shared" si="15" ref="I134:I160">G134*0.589</f>
        <v>421.135</v>
      </c>
      <c r="J134" s="144">
        <f aca="true" t="shared" si="16" ref="J134:J160">H134*2.86</f>
        <v>117.25999999999999</v>
      </c>
      <c r="K134" s="144">
        <f aca="true" t="shared" si="17" ref="K134:K160">J134+I134</f>
        <v>538.395</v>
      </c>
      <c r="L134" s="322"/>
    </row>
    <row r="135" spans="1:12" s="52" customFormat="1" ht="18.75" customHeight="1">
      <c r="A135" s="15">
        <v>131</v>
      </c>
      <c r="B135" s="103" t="s">
        <v>812</v>
      </c>
      <c r="C135" s="15" t="s">
        <v>1586</v>
      </c>
      <c r="D135" s="175">
        <v>1932</v>
      </c>
      <c r="E135" s="15" t="s">
        <v>1579</v>
      </c>
      <c r="F135" s="15">
        <v>2003</v>
      </c>
      <c r="G135" s="103">
        <v>1841</v>
      </c>
      <c r="H135" s="103">
        <f t="shared" si="13"/>
        <v>71</v>
      </c>
      <c r="I135" s="144">
        <f t="shared" si="15"/>
        <v>1084.349</v>
      </c>
      <c r="J135" s="144">
        <f t="shared" si="16"/>
        <v>203.06</v>
      </c>
      <c r="K135" s="144">
        <f t="shared" si="17"/>
        <v>1287.4089999999999</v>
      </c>
      <c r="L135" s="322"/>
    </row>
    <row r="136" spans="1:12" s="52" customFormat="1" ht="18.75" customHeight="1">
      <c r="A136" s="15">
        <v>132</v>
      </c>
      <c r="B136" s="103" t="s">
        <v>813</v>
      </c>
      <c r="C136" s="15">
        <v>9808</v>
      </c>
      <c r="D136" s="175">
        <v>965</v>
      </c>
      <c r="E136" s="15">
        <v>837</v>
      </c>
      <c r="F136" s="15">
        <v>1011</v>
      </c>
      <c r="G136" s="103">
        <f>10000-9808+837</f>
        <v>1029</v>
      </c>
      <c r="H136" s="103">
        <f t="shared" si="13"/>
        <v>46</v>
      </c>
      <c r="I136" s="144">
        <f t="shared" si="15"/>
        <v>606.081</v>
      </c>
      <c r="J136" s="144">
        <f t="shared" si="16"/>
        <v>131.56</v>
      </c>
      <c r="K136" s="144">
        <f t="shared" si="17"/>
        <v>737.6410000000001</v>
      </c>
      <c r="L136" s="322"/>
    </row>
    <row r="137" spans="1:12" s="52" customFormat="1" ht="18.75" customHeight="1">
      <c r="A137" s="15">
        <v>133</v>
      </c>
      <c r="B137" s="103" t="s">
        <v>814</v>
      </c>
      <c r="C137" s="15">
        <v>4870</v>
      </c>
      <c r="D137" s="175">
        <v>1080</v>
      </c>
      <c r="E137" s="15">
        <v>5726</v>
      </c>
      <c r="F137" s="15">
        <v>1102</v>
      </c>
      <c r="G137" s="103">
        <f aca="true" t="shared" si="18" ref="G137:G156">E137-C137</f>
        <v>856</v>
      </c>
      <c r="H137" s="103">
        <f t="shared" si="13"/>
        <v>22</v>
      </c>
      <c r="I137" s="144">
        <f t="shared" si="15"/>
        <v>504.18399999999997</v>
      </c>
      <c r="J137" s="144">
        <f t="shared" si="16"/>
        <v>62.919999999999995</v>
      </c>
      <c r="K137" s="144">
        <f t="shared" si="17"/>
        <v>567.1039999999999</v>
      </c>
      <c r="L137" s="322"/>
    </row>
    <row r="138" spans="1:12" s="52" customFormat="1" ht="18.75" customHeight="1">
      <c r="A138" s="15">
        <v>134</v>
      </c>
      <c r="B138" s="103" t="s">
        <v>815</v>
      </c>
      <c r="C138" s="15">
        <v>5684</v>
      </c>
      <c r="D138" s="175">
        <v>1402</v>
      </c>
      <c r="E138" s="15">
        <v>7829</v>
      </c>
      <c r="F138" s="15">
        <v>1481</v>
      </c>
      <c r="G138" s="103">
        <f t="shared" si="18"/>
        <v>2145</v>
      </c>
      <c r="H138" s="103">
        <f t="shared" si="13"/>
        <v>79</v>
      </c>
      <c r="I138" s="144">
        <f t="shared" si="15"/>
        <v>1263.405</v>
      </c>
      <c r="J138" s="144">
        <f t="shared" si="16"/>
        <v>225.94</v>
      </c>
      <c r="K138" s="144">
        <f t="shared" si="17"/>
        <v>1489.345</v>
      </c>
      <c r="L138" s="322"/>
    </row>
    <row r="139" spans="1:12" s="52" customFormat="1" ht="18.75" customHeight="1">
      <c r="A139" s="15">
        <v>135</v>
      </c>
      <c r="B139" s="103" t="s">
        <v>816</v>
      </c>
      <c r="C139" s="15">
        <v>2720</v>
      </c>
      <c r="D139" s="175">
        <v>1123</v>
      </c>
      <c r="E139" s="15">
        <v>5176</v>
      </c>
      <c r="F139" s="15">
        <v>1181</v>
      </c>
      <c r="G139" s="103">
        <f t="shared" si="18"/>
        <v>2456</v>
      </c>
      <c r="H139" s="103">
        <f t="shared" si="13"/>
        <v>58</v>
      </c>
      <c r="I139" s="144">
        <f t="shared" si="15"/>
        <v>1446.5839999999998</v>
      </c>
      <c r="J139" s="144">
        <f t="shared" si="16"/>
        <v>165.88</v>
      </c>
      <c r="K139" s="144">
        <f t="shared" si="17"/>
        <v>1612.464</v>
      </c>
      <c r="L139" s="322"/>
    </row>
    <row r="140" spans="1:12" s="52" customFormat="1" ht="18.75" customHeight="1">
      <c r="A140" s="15">
        <v>136</v>
      </c>
      <c r="B140" s="103" t="s">
        <v>817</v>
      </c>
      <c r="C140" s="15">
        <v>16694</v>
      </c>
      <c r="D140" s="175">
        <v>2235</v>
      </c>
      <c r="E140" s="15">
        <v>17482</v>
      </c>
      <c r="F140" s="15">
        <v>2333</v>
      </c>
      <c r="G140" s="103">
        <f t="shared" si="18"/>
        <v>788</v>
      </c>
      <c r="H140" s="103">
        <f t="shared" si="13"/>
        <v>98</v>
      </c>
      <c r="I140" s="144">
        <f t="shared" si="15"/>
        <v>464.13199999999995</v>
      </c>
      <c r="J140" s="144">
        <f t="shared" si="16"/>
        <v>280.28</v>
      </c>
      <c r="K140" s="144">
        <f t="shared" si="17"/>
        <v>744.4119999999999</v>
      </c>
      <c r="L140" s="322"/>
    </row>
    <row r="141" spans="1:12" s="52" customFormat="1" ht="18.75" customHeight="1">
      <c r="A141" s="15">
        <v>137</v>
      </c>
      <c r="B141" s="103" t="s">
        <v>818</v>
      </c>
      <c r="C141" s="15" t="s">
        <v>1587</v>
      </c>
      <c r="D141" s="175" t="s">
        <v>1591</v>
      </c>
      <c r="E141" s="15" t="s">
        <v>1580</v>
      </c>
      <c r="F141" s="15" t="s">
        <v>1521</v>
      </c>
      <c r="G141" s="103">
        <v>837</v>
      </c>
      <c r="H141" s="103">
        <f>231-215+6</f>
        <v>22</v>
      </c>
      <c r="I141" s="144">
        <f t="shared" si="15"/>
        <v>492.993</v>
      </c>
      <c r="J141" s="144">
        <f t="shared" si="16"/>
        <v>62.919999999999995</v>
      </c>
      <c r="K141" s="144">
        <f t="shared" si="17"/>
        <v>555.913</v>
      </c>
      <c r="L141" s="322"/>
    </row>
    <row r="142" spans="1:12" s="52" customFormat="1" ht="18.75" customHeight="1">
      <c r="A142" s="15">
        <v>138</v>
      </c>
      <c r="B142" s="103" t="s">
        <v>819</v>
      </c>
      <c r="C142" s="15">
        <v>5209</v>
      </c>
      <c r="D142" s="175">
        <v>1688</v>
      </c>
      <c r="E142" s="15">
        <v>6777</v>
      </c>
      <c r="F142" s="15">
        <v>1729</v>
      </c>
      <c r="G142" s="103">
        <f t="shared" si="18"/>
        <v>1568</v>
      </c>
      <c r="H142" s="103">
        <f t="shared" si="13"/>
        <v>41</v>
      </c>
      <c r="I142" s="144">
        <f t="shared" si="15"/>
        <v>923.5519999999999</v>
      </c>
      <c r="J142" s="144">
        <f t="shared" si="16"/>
        <v>117.25999999999999</v>
      </c>
      <c r="K142" s="144">
        <f t="shared" si="17"/>
        <v>1040.812</v>
      </c>
      <c r="L142" s="322"/>
    </row>
    <row r="143" spans="1:12" s="52" customFormat="1" ht="18.75" customHeight="1">
      <c r="A143" s="15">
        <v>139</v>
      </c>
      <c r="B143" s="103" t="s">
        <v>820</v>
      </c>
      <c r="C143" s="15">
        <v>37509</v>
      </c>
      <c r="D143" s="175">
        <v>1456</v>
      </c>
      <c r="E143" s="15">
        <v>38792</v>
      </c>
      <c r="F143" s="15">
        <v>1611</v>
      </c>
      <c r="G143" s="103">
        <f t="shared" si="18"/>
        <v>1283</v>
      </c>
      <c r="H143" s="103">
        <f t="shared" si="13"/>
        <v>155</v>
      </c>
      <c r="I143" s="144">
        <f t="shared" si="15"/>
        <v>755.687</v>
      </c>
      <c r="J143" s="144">
        <f t="shared" si="16"/>
        <v>443.29999999999995</v>
      </c>
      <c r="K143" s="144">
        <f t="shared" si="17"/>
        <v>1198.987</v>
      </c>
      <c r="L143" s="316" t="s">
        <v>1474</v>
      </c>
    </row>
    <row r="144" spans="1:12" s="52" customFormat="1" ht="18.75" customHeight="1">
      <c r="A144" s="15">
        <v>140</v>
      </c>
      <c r="B144" s="103" t="s">
        <v>821</v>
      </c>
      <c r="C144" s="15">
        <v>17736</v>
      </c>
      <c r="D144" s="175">
        <v>923</v>
      </c>
      <c r="E144" s="15">
        <v>19102</v>
      </c>
      <c r="F144" s="15">
        <v>1030</v>
      </c>
      <c r="G144" s="103">
        <f t="shared" si="18"/>
        <v>1366</v>
      </c>
      <c r="H144" s="103">
        <f t="shared" si="13"/>
        <v>107</v>
      </c>
      <c r="I144" s="144">
        <f t="shared" si="15"/>
        <v>804.574</v>
      </c>
      <c r="J144" s="144">
        <f t="shared" si="16"/>
        <v>306.02</v>
      </c>
      <c r="K144" s="144">
        <f t="shared" si="17"/>
        <v>1110.594</v>
      </c>
      <c r="L144" s="317"/>
    </row>
    <row r="145" spans="1:12" s="52" customFormat="1" ht="18.75" customHeight="1">
      <c r="A145" s="15">
        <v>141</v>
      </c>
      <c r="B145" s="103" t="s">
        <v>822</v>
      </c>
      <c r="C145" s="15">
        <v>27530</v>
      </c>
      <c r="D145" s="175">
        <v>1022</v>
      </c>
      <c r="E145" s="15">
        <v>30494</v>
      </c>
      <c r="F145" s="15">
        <v>1137</v>
      </c>
      <c r="G145" s="103">
        <f t="shared" si="18"/>
        <v>2964</v>
      </c>
      <c r="H145" s="103">
        <f t="shared" si="13"/>
        <v>115</v>
      </c>
      <c r="I145" s="144">
        <f t="shared" si="15"/>
        <v>1745.7959999999998</v>
      </c>
      <c r="J145" s="144">
        <f t="shared" si="16"/>
        <v>328.9</v>
      </c>
      <c r="K145" s="144">
        <f t="shared" si="17"/>
        <v>2074.696</v>
      </c>
      <c r="L145" s="317"/>
    </row>
    <row r="146" spans="1:12" s="52" customFormat="1" ht="18.75" customHeight="1">
      <c r="A146" s="15">
        <v>142</v>
      </c>
      <c r="B146" s="103" t="s">
        <v>823</v>
      </c>
      <c r="C146" s="15">
        <v>15782</v>
      </c>
      <c r="D146" s="175">
        <v>864</v>
      </c>
      <c r="E146" s="15">
        <v>16754</v>
      </c>
      <c r="F146" s="15">
        <v>903</v>
      </c>
      <c r="G146" s="103">
        <f t="shared" si="18"/>
        <v>972</v>
      </c>
      <c r="H146" s="103">
        <f t="shared" si="13"/>
        <v>39</v>
      </c>
      <c r="I146" s="144">
        <f t="shared" si="15"/>
        <v>572.5079999999999</v>
      </c>
      <c r="J146" s="144">
        <f t="shared" si="16"/>
        <v>111.53999999999999</v>
      </c>
      <c r="K146" s="144">
        <f t="shared" si="17"/>
        <v>684.0479999999999</v>
      </c>
      <c r="L146" s="317"/>
    </row>
    <row r="147" spans="1:12" s="52" customFormat="1" ht="18.75" customHeight="1">
      <c r="A147" s="15">
        <v>143</v>
      </c>
      <c r="B147" s="103" t="s">
        <v>824</v>
      </c>
      <c r="C147" s="15">
        <v>28573</v>
      </c>
      <c r="D147" s="175">
        <v>1274</v>
      </c>
      <c r="E147" s="15">
        <v>29606</v>
      </c>
      <c r="F147" s="15">
        <v>1340</v>
      </c>
      <c r="G147" s="103">
        <f t="shared" si="18"/>
        <v>1033</v>
      </c>
      <c r="H147" s="103">
        <f t="shared" si="13"/>
        <v>66</v>
      </c>
      <c r="I147" s="144">
        <f t="shared" si="15"/>
        <v>608.437</v>
      </c>
      <c r="J147" s="144">
        <f t="shared" si="16"/>
        <v>188.76</v>
      </c>
      <c r="K147" s="144">
        <f t="shared" si="17"/>
        <v>797.197</v>
      </c>
      <c r="L147" s="317"/>
    </row>
    <row r="148" spans="1:12" s="52" customFormat="1" ht="18.75" customHeight="1">
      <c r="A148" s="15">
        <v>144</v>
      </c>
      <c r="B148" s="103" t="s">
        <v>825</v>
      </c>
      <c r="C148" s="15">
        <v>8381</v>
      </c>
      <c r="D148" s="175">
        <v>633</v>
      </c>
      <c r="E148" s="15">
        <v>9031</v>
      </c>
      <c r="F148" s="15">
        <v>675</v>
      </c>
      <c r="G148" s="103">
        <f t="shared" si="18"/>
        <v>650</v>
      </c>
      <c r="H148" s="103">
        <f t="shared" si="13"/>
        <v>42</v>
      </c>
      <c r="I148" s="144">
        <f t="shared" si="15"/>
        <v>382.84999999999997</v>
      </c>
      <c r="J148" s="144">
        <f t="shared" si="16"/>
        <v>120.11999999999999</v>
      </c>
      <c r="K148" s="144">
        <f t="shared" si="17"/>
        <v>502.96999999999997</v>
      </c>
      <c r="L148" s="317"/>
    </row>
    <row r="149" spans="1:12" s="52" customFormat="1" ht="18.75" customHeight="1">
      <c r="A149" s="15">
        <v>145</v>
      </c>
      <c r="B149" s="103" t="s">
        <v>826</v>
      </c>
      <c r="C149" s="15">
        <v>16000</v>
      </c>
      <c r="D149" s="175">
        <v>996</v>
      </c>
      <c r="E149" s="15">
        <v>16850</v>
      </c>
      <c r="F149" s="15">
        <v>1065</v>
      </c>
      <c r="G149" s="103">
        <f t="shared" si="18"/>
        <v>850</v>
      </c>
      <c r="H149" s="103">
        <f t="shared" si="13"/>
        <v>69</v>
      </c>
      <c r="I149" s="144">
        <f t="shared" si="15"/>
        <v>500.65</v>
      </c>
      <c r="J149" s="144">
        <f t="shared" si="16"/>
        <v>197.34</v>
      </c>
      <c r="K149" s="144">
        <f t="shared" si="17"/>
        <v>697.99</v>
      </c>
      <c r="L149" s="317"/>
    </row>
    <row r="150" spans="1:12" s="52" customFormat="1" ht="18.75" customHeight="1">
      <c r="A150" s="15">
        <v>146</v>
      </c>
      <c r="B150" s="103" t="s">
        <v>827</v>
      </c>
      <c r="C150" s="15">
        <v>8092</v>
      </c>
      <c r="D150" s="175">
        <v>933</v>
      </c>
      <c r="E150" s="15">
        <v>9551</v>
      </c>
      <c r="F150" s="15">
        <v>1004</v>
      </c>
      <c r="G150" s="103">
        <f t="shared" si="18"/>
        <v>1459</v>
      </c>
      <c r="H150" s="103">
        <f t="shared" si="13"/>
        <v>71</v>
      </c>
      <c r="I150" s="144">
        <f t="shared" si="15"/>
        <v>859.351</v>
      </c>
      <c r="J150" s="144">
        <f t="shared" si="16"/>
        <v>203.06</v>
      </c>
      <c r="K150" s="144">
        <f t="shared" si="17"/>
        <v>1062.411</v>
      </c>
      <c r="L150" s="317"/>
    </row>
    <row r="151" spans="1:12" s="52" customFormat="1" ht="18.75" customHeight="1">
      <c r="A151" s="15">
        <v>147</v>
      </c>
      <c r="B151" s="103" t="s">
        <v>828</v>
      </c>
      <c r="C151" s="15">
        <v>15700</v>
      </c>
      <c r="D151" s="175">
        <v>1215</v>
      </c>
      <c r="E151" s="15">
        <v>16520</v>
      </c>
      <c r="F151" s="15">
        <v>1252</v>
      </c>
      <c r="G151" s="103">
        <f t="shared" si="18"/>
        <v>820</v>
      </c>
      <c r="H151" s="103">
        <f t="shared" si="13"/>
        <v>37</v>
      </c>
      <c r="I151" s="144">
        <f t="shared" si="15"/>
        <v>482.97999999999996</v>
      </c>
      <c r="J151" s="144">
        <f t="shared" si="16"/>
        <v>105.82</v>
      </c>
      <c r="K151" s="144">
        <f t="shared" si="17"/>
        <v>588.8</v>
      </c>
      <c r="L151" s="317"/>
    </row>
    <row r="152" spans="1:12" ht="18.75" customHeight="1">
      <c r="A152" s="15">
        <v>148</v>
      </c>
      <c r="B152" s="146" t="s">
        <v>829</v>
      </c>
      <c r="C152" s="15">
        <v>12597</v>
      </c>
      <c r="D152" s="175">
        <v>791</v>
      </c>
      <c r="E152" s="15">
        <v>13651</v>
      </c>
      <c r="F152" s="113">
        <v>858</v>
      </c>
      <c r="G152" s="103">
        <f t="shared" si="18"/>
        <v>1054</v>
      </c>
      <c r="H152" s="103">
        <f t="shared" si="13"/>
        <v>67</v>
      </c>
      <c r="I152" s="144">
        <f t="shared" si="15"/>
        <v>620.8059999999999</v>
      </c>
      <c r="J152" s="144">
        <f t="shared" si="16"/>
        <v>191.62</v>
      </c>
      <c r="K152" s="144">
        <f t="shared" si="17"/>
        <v>812.4259999999999</v>
      </c>
      <c r="L152" s="317"/>
    </row>
    <row r="153" spans="1:12" ht="18.75" customHeight="1">
      <c r="A153" s="15">
        <v>149</v>
      </c>
      <c r="B153" s="147" t="s">
        <v>830</v>
      </c>
      <c r="C153" s="15">
        <v>5458</v>
      </c>
      <c r="D153" s="175">
        <v>1333</v>
      </c>
      <c r="E153" s="15">
        <v>5842</v>
      </c>
      <c r="F153" s="113">
        <v>1417</v>
      </c>
      <c r="G153" s="103">
        <f t="shared" si="18"/>
        <v>384</v>
      </c>
      <c r="H153" s="103">
        <f t="shared" si="13"/>
        <v>84</v>
      </c>
      <c r="I153" s="144">
        <f t="shared" si="15"/>
        <v>226.176</v>
      </c>
      <c r="J153" s="144">
        <f t="shared" si="16"/>
        <v>240.23999999999998</v>
      </c>
      <c r="K153" s="144">
        <f t="shared" si="17"/>
        <v>466.41599999999994</v>
      </c>
      <c r="L153" s="317"/>
    </row>
    <row r="154" spans="1:12" ht="18.75" customHeight="1">
      <c r="A154" s="15">
        <v>150</v>
      </c>
      <c r="B154" s="147" t="s">
        <v>831</v>
      </c>
      <c r="C154" s="15">
        <v>4442</v>
      </c>
      <c r="D154" s="175">
        <v>1956</v>
      </c>
      <c r="E154" s="15">
        <v>5644</v>
      </c>
      <c r="F154" s="113">
        <v>1999</v>
      </c>
      <c r="G154" s="103">
        <f t="shared" si="18"/>
        <v>1202</v>
      </c>
      <c r="H154" s="103">
        <f t="shared" si="13"/>
        <v>43</v>
      </c>
      <c r="I154" s="144">
        <f t="shared" si="15"/>
        <v>707.978</v>
      </c>
      <c r="J154" s="144">
        <f t="shared" si="16"/>
        <v>122.97999999999999</v>
      </c>
      <c r="K154" s="144">
        <f t="shared" si="17"/>
        <v>830.958</v>
      </c>
      <c r="L154" s="317"/>
    </row>
    <row r="155" spans="1:12" ht="18.75" customHeight="1">
      <c r="A155" s="15">
        <v>151</v>
      </c>
      <c r="B155" s="147" t="s">
        <v>832</v>
      </c>
      <c r="C155" s="15">
        <v>6677</v>
      </c>
      <c r="D155" s="175">
        <v>1768</v>
      </c>
      <c r="E155" s="15">
        <v>6746</v>
      </c>
      <c r="F155" s="113">
        <v>1769</v>
      </c>
      <c r="G155" s="103">
        <f t="shared" si="18"/>
        <v>69</v>
      </c>
      <c r="H155" s="103">
        <f t="shared" si="13"/>
        <v>1</v>
      </c>
      <c r="I155" s="144">
        <f t="shared" si="15"/>
        <v>40.641</v>
      </c>
      <c r="J155" s="144">
        <f t="shared" si="16"/>
        <v>2.86</v>
      </c>
      <c r="K155" s="144">
        <f t="shared" si="17"/>
        <v>43.501</v>
      </c>
      <c r="L155" s="317"/>
    </row>
    <row r="156" spans="1:12" ht="18.75" customHeight="1">
      <c r="A156" s="15">
        <v>152</v>
      </c>
      <c r="B156" s="147" t="s">
        <v>833</v>
      </c>
      <c r="C156" s="15">
        <v>6938</v>
      </c>
      <c r="D156" s="175">
        <v>1155</v>
      </c>
      <c r="E156" s="15">
        <v>9147</v>
      </c>
      <c r="F156" s="113">
        <v>1217</v>
      </c>
      <c r="G156" s="103">
        <f t="shared" si="18"/>
        <v>2209</v>
      </c>
      <c r="H156" s="103">
        <f t="shared" si="13"/>
        <v>62</v>
      </c>
      <c r="I156" s="144">
        <f t="shared" si="15"/>
        <v>1301.1009999999999</v>
      </c>
      <c r="J156" s="144">
        <f t="shared" si="16"/>
        <v>177.32</v>
      </c>
      <c r="K156" s="144">
        <f t="shared" si="17"/>
        <v>1478.4209999999998</v>
      </c>
      <c r="L156" s="317"/>
    </row>
    <row r="157" spans="1:12" ht="18.75" customHeight="1">
      <c r="A157" s="15">
        <v>153</v>
      </c>
      <c r="B157" s="147" t="s">
        <v>834</v>
      </c>
      <c r="C157" s="15">
        <v>14012</v>
      </c>
      <c r="D157" s="175">
        <v>1324</v>
      </c>
      <c r="E157" s="15">
        <v>1565</v>
      </c>
      <c r="F157" s="113">
        <v>1360</v>
      </c>
      <c r="G157" s="103">
        <v>1565</v>
      </c>
      <c r="H157" s="103">
        <f t="shared" si="13"/>
        <v>36</v>
      </c>
      <c r="I157" s="144">
        <f t="shared" si="15"/>
        <v>921.785</v>
      </c>
      <c r="J157" s="144">
        <f t="shared" si="16"/>
        <v>102.96</v>
      </c>
      <c r="K157" s="144">
        <f t="shared" si="17"/>
        <v>1024.745</v>
      </c>
      <c r="L157" s="317"/>
    </row>
    <row r="158" spans="1:12" ht="18.75" customHeight="1">
      <c r="A158" s="15">
        <v>154</v>
      </c>
      <c r="B158" s="113" t="s">
        <v>835</v>
      </c>
      <c r="C158" s="15">
        <v>5335</v>
      </c>
      <c r="D158" s="175">
        <v>95</v>
      </c>
      <c r="E158" s="15">
        <v>5342</v>
      </c>
      <c r="F158" s="113">
        <v>96</v>
      </c>
      <c r="G158" s="15">
        <f>E158-C158</f>
        <v>7</v>
      </c>
      <c r="H158" s="103">
        <f t="shared" si="13"/>
        <v>1</v>
      </c>
      <c r="I158" s="144">
        <f t="shared" si="15"/>
        <v>4.122999999999999</v>
      </c>
      <c r="J158" s="144">
        <f t="shared" si="16"/>
        <v>2.86</v>
      </c>
      <c r="K158" s="144">
        <f t="shared" si="17"/>
        <v>6.982999999999999</v>
      </c>
      <c r="L158" s="317"/>
    </row>
    <row r="159" spans="1:12" ht="18.75" customHeight="1">
      <c r="A159" s="15">
        <v>155</v>
      </c>
      <c r="B159" s="147" t="s">
        <v>962</v>
      </c>
      <c r="C159" s="15">
        <v>9712</v>
      </c>
      <c r="D159" s="175">
        <v>238</v>
      </c>
      <c r="E159" s="15">
        <v>548</v>
      </c>
      <c r="F159" s="113">
        <v>274</v>
      </c>
      <c r="G159" s="15">
        <f>10000-9712+548</f>
        <v>836</v>
      </c>
      <c r="H159" s="103">
        <f t="shared" si="13"/>
        <v>36</v>
      </c>
      <c r="I159" s="144">
        <f t="shared" si="15"/>
        <v>492.404</v>
      </c>
      <c r="J159" s="144">
        <f t="shared" si="16"/>
        <v>102.96</v>
      </c>
      <c r="K159" s="144">
        <f t="shared" si="17"/>
        <v>595.364</v>
      </c>
      <c r="L159" s="317"/>
    </row>
    <row r="160" spans="1:12" ht="18.75" customHeight="1">
      <c r="A160" s="15">
        <v>156</v>
      </c>
      <c r="B160" s="147" t="s">
        <v>1454</v>
      </c>
      <c r="C160" s="15">
        <v>3246</v>
      </c>
      <c r="D160" s="175">
        <v>635</v>
      </c>
      <c r="E160" s="15">
        <v>3955</v>
      </c>
      <c r="F160" s="113">
        <v>671</v>
      </c>
      <c r="G160" s="15">
        <f>E160-C160</f>
        <v>709</v>
      </c>
      <c r="H160" s="103">
        <f t="shared" si="13"/>
        <v>36</v>
      </c>
      <c r="I160" s="144">
        <f t="shared" si="15"/>
        <v>417.601</v>
      </c>
      <c r="J160" s="144">
        <f t="shared" si="16"/>
        <v>102.96</v>
      </c>
      <c r="K160" s="144">
        <f t="shared" si="17"/>
        <v>520.561</v>
      </c>
      <c r="L160" s="317"/>
    </row>
    <row r="161" spans="1:12" ht="21.75" customHeight="1">
      <c r="A161" s="113" t="s">
        <v>676</v>
      </c>
      <c r="B161" s="113"/>
      <c r="C161" s="15"/>
      <c r="D161" s="15"/>
      <c r="E161" s="15"/>
      <c r="F161" s="113"/>
      <c r="G161" s="113"/>
      <c r="H161" s="113"/>
      <c r="I161" s="148"/>
      <c r="J161" s="148"/>
      <c r="K161" s="148"/>
      <c r="L161" s="318"/>
    </row>
  </sheetData>
  <sheetProtection/>
  <mergeCells count="23">
    <mergeCell ref="M28:O28"/>
    <mergeCell ref="M70:N70"/>
    <mergeCell ref="M6:O6"/>
    <mergeCell ref="M8:N8"/>
    <mergeCell ref="M114:O114"/>
    <mergeCell ref="A1:K1"/>
    <mergeCell ref="A2:K2"/>
    <mergeCell ref="L5:L21"/>
    <mergeCell ref="L22:L39"/>
    <mergeCell ref="A3:A4"/>
    <mergeCell ref="B3:B4"/>
    <mergeCell ref="C3:D3"/>
    <mergeCell ref="E3:F3"/>
    <mergeCell ref="G3:H3"/>
    <mergeCell ref="I3:K3"/>
    <mergeCell ref="L93:L109"/>
    <mergeCell ref="L110:L127"/>
    <mergeCell ref="L128:L142"/>
    <mergeCell ref="L143:L161"/>
    <mergeCell ref="L3:L4"/>
    <mergeCell ref="L40:L56"/>
    <mergeCell ref="L57:L74"/>
    <mergeCell ref="L75:L9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152"/>
  <sheetViews>
    <sheetView zoomScalePageLayoutView="0" workbookViewId="0" topLeftCell="A139">
      <selection activeCell="M130" sqref="M130"/>
    </sheetView>
  </sheetViews>
  <sheetFormatPr defaultColWidth="10.00390625" defaultRowHeight="14.25"/>
  <cols>
    <col min="1" max="7" width="10.00390625" style="52" customWidth="1"/>
    <col min="8" max="8" width="10.00390625" style="54" customWidth="1"/>
    <col min="9" max="11" width="10.00390625" style="55" customWidth="1"/>
    <col min="12" max="16384" width="10.00390625" style="52" customWidth="1"/>
  </cols>
  <sheetData>
    <row r="1" spans="1:12" s="18" customFormat="1" ht="29.25" customHeight="1">
      <c r="A1" s="271" t="s">
        <v>74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3"/>
    </row>
    <row r="2" spans="1:12" s="18" customFormat="1" ht="29.25" customHeight="1">
      <c r="A2" s="273" t="s">
        <v>26</v>
      </c>
      <c r="B2" s="273"/>
      <c r="E2" s="273" t="s">
        <v>1475</v>
      </c>
      <c r="F2" s="273"/>
      <c r="G2" s="273"/>
      <c r="H2" s="273"/>
      <c r="I2" s="34"/>
      <c r="J2" s="274"/>
      <c r="K2" s="274"/>
      <c r="L2" s="274"/>
    </row>
    <row r="3" spans="1:12" s="18" customFormat="1" ht="29.25" customHeight="1">
      <c r="A3" s="336" t="s">
        <v>294</v>
      </c>
      <c r="B3" s="266" t="s">
        <v>27</v>
      </c>
      <c r="C3" s="266" t="s">
        <v>28</v>
      </c>
      <c r="D3" s="266"/>
      <c r="E3" s="266" t="s">
        <v>29</v>
      </c>
      <c r="F3" s="266"/>
      <c r="G3" s="266" t="s">
        <v>30</v>
      </c>
      <c r="H3" s="266"/>
      <c r="I3" s="267" t="s">
        <v>31</v>
      </c>
      <c r="J3" s="267"/>
      <c r="K3" s="267"/>
      <c r="L3" s="266" t="s">
        <v>32</v>
      </c>
    </row>
    <row r="4" spans="1:12" s="18" customFormat="1" ht="29.25" customHeight="1">
      <c r="A4" s="337"/>
      <c r="B4" s="266"/>
      <c r="C4" s="16" t="s">
        <v>33</v>
      </c>
      <c r="D4" s="16" t="s">
        <v>34</v>
      </c>
      <c r="E4" s="16" t="s">
        <v>33</v>
      </c>
      <c r="F4" s="16" t="s">
        <v>34</v>
      </c>
      <c r="G4" s="16" t="s">
        <v>33</v>
      </c>
      <c r="H4" s="25" t="s">
        <v>34</v>
      </c>
      <c r="I4" s="24" t="s">
        <v>35</v>
      </c>
      <c r="J4" s="24" t="s">
        <v>36</v>
      </c>
      <c r="K4" s="24" t="s">
        <v>37</v>
      </c>
      <c r="L4" s="266"/>
    </row>
    <row r="5" spans="1:14" s="18" customFormat="1" ht="29.25" customHeight="1">
      <c r="A5" s="32" t="s">
        <v>38</v>
      </c>
      <c r="B5" s="16" t="s">
        <v>464</v>
      </c>
      <c r="C5" s="16">
        <v>12340</v>
      </c>
      <c r="D5" s="16" t="s">
        <v>86</v>
      </c>
      <c r="E5" s="16">
        <v>12883</v>
      </c>
      <c r="F5" s="16" t="s">
        <v>86</v>
      </c>
      <c r="G5" s="4">
        <f>E5-C5</f>
        <v>543</v>
      </c>
      <c r="H5" s="25">
        <v>36</v>
      </c>
      <c r="I5" s="12">
        <f>G5*0.589</f>
        <v>319.827</v>
      </c>
      <c r="J5" s="24">
        <f>H5*2.86</f>
        <v>102.96</v>
      </c>
      <c r="K5" s="44">
        <f>J5+I5</f>
        <v>422.787</v>
      </c>
      <c r="L5" s="269" t="s">
        <v>1476</v>
      </c>
      <c r="M5" s="69"/>
      <c r="N5" s="69"/>
    </row>
    <row r="6" spans="1:12" s="18" customFormat="1" ht="29.25" customHeight="1">
      <c r="A6" s="32" t="s">
        <v>4</v>
      </c>
      <c r="B6" s="16" t="s">
        <v>404</v>
      </c>
      <c r="C6" s="16"/>
      <c r="D6" s="16"/>
      <c r="E6" s="16"/>
      <c r="F6" s="16"/>
      <c r="G6" s="4">
        <f aca="true" t="shared" si="0" ref="G6:G14">E6-C6</f>
        <v>0</v>
      </c>
      <c r="H6" s="25">
        <v>0</v>
      </c>
      <c r="I6" s="12">
        <f aca="true" t="shared" si="1" ref="I6:I14">G6*0.589</f>
        <v>0</v>
      </c>
      <c r="J6" s="24">
        <f aca="true" t="shared" si="2" ref="J6:J14">H6*2.86</f>
        <v>0</v>
      </c>
      <c r="K6" s="44">
        <f aca="true" t="shared" si="3" ref="K6:K14">J6+I6</f>
        <v>0</v>
      </c>
      <c r="L6" s="269"/>
    </row>
    <row r="7" spans="1:12" s="18" customFormat="1" ht="29.25" customHeight="1">
      <c r="A7" s="32" t="s">
        <v>88</v>
      </c>
      <c r="B7" s="16" t="s">
        <v>295</v>
      </c>
      <c r="C7" s="16">
        <v>9530</v>
      </c>
      <c r="D7" s="16" t="s">
        <v>39</v>
      </c>
      <c r="E7" s="16">
        <v>9598</v>
      </c>
      <c r="F7" s="16" t="s">
        <v>39</v>
      </c>
      <c r="G7" s="4">
        <f t="shared" si="0"/>
        <v>68</v>
      </c>
      <c r="H7" s="25">
        <v>54</v>
      </c>
      <c r="I7" s="12">
        <f t="shared" si="1"/>
        <v>40.052</v>
      </c>
      <c r="J7" s="24">
        <f t="shared" si="2"/>
        <v>154.44</v>
      </c>
      <c r="K7" s="44">
        <f t="shared" si="3"/>
        <v>194.492</v>
      </c>
      <c r="L7" s="269"/>
    </row>
    <row r="8" spans="1:14" s="18" customFormat="1" ht="29.25" customHeight="1">
      <c r="A8" s="32" t="s">
        <v>89</v>
      </c>
      <c r="B8" s="16" t="s">
        <v>234</v>
      </c>
      <c r="C8" s="16">
        <v>6418</v>
      </c>
      <c r="D8" s="16" t="s">
        <v>39</v>
      </c>
      <c r="E8" s="16">
        <v>6418</v>
      </c>
      <c r="F8" s="16" t="s">
        <v>39</v>
      </c>
      <c r="G8" s="4">
        <f t="shared" si="0"/>
        <v>0</v>
      </c>
      <c r="H8" s="25">
        <v>54</v>
      </c>
      <c r="I8" s="12">
        <f t="shared" si="1"/>
        <v>0</v>
      </c>
      <c r="J8" s="24">
        <f t="shared" si="2"/>
        <v>154.44</v>
      </c>
      <c r="K8" s="44">
        <f t="shared" si="3"/>
        <v>154.44</v>
      </c>
      <c r="L8" s="269"/>
      <c r="M8" s="69"/>
      <c r="N8" s="69"/>
    </row>
    <row r="9" spans="1:16" s="69" customFormat="1" ht="29.25" customHeight="1">
      <c r="A9" s="68" t="s">
        <v>90</v>
      </c>
      <c r="B9" s="67" t="s">
        <v>946</v>
      </c>
      <c r="C9" s="67">
        <v>8499</v>
      </c>
      <c r="D9" s="67" t="s">
        <v>1486</v>
      </c>
      <c r="E9" s="67">
        <v>9193</v>
      </c>
      <c r="F9" s="67" t="s">
        <v>1486</v>
      </c>
      <c r="G9" s="4">
        <f t="shared" si="0"/>
        <v>694</v>
      </c>
      <c r="H9" s="25">
        <v>54</v>
      </c>
      <c r="I9" s="12">
        <f t="shared" si="1"/>
        <v>408.76599999999996</v>
      </c>
      <c r="J9" s="24">
        <f t="shared" si="2"/>
        <v>154.44</v>
      </c>
      <c r="K9" s="44">
        <f t="shared" si="3"/>
        <v>563.2059999999999</v>
      </c>
      <c r="L9" s="269"/>
      <c r="M9" s="342"/>
      <c r="N9" s="333"/>
      <c r="O9" s="333"/>
      <c r="P9" s="333"/>
    </row>
    <row r="10" spans="1:12" s="18" customFormat="1" ht="29.25" customHeight="1">
      <c r="A10" s="32" t="s">
        <v>91</v>
      </c>
      <c r="B10" s="16" t="s">
        <v>296</v>
      </c>
      <c r="C10" s="16">
        <v>6570</v>
      </c>
      <c r="D10" s="16" t="s">
        <v>86</v>
      </c>
      <c r="E10" s="16">
        <v>6889</v>
      </c>
      <c r="F10" s="16" t="s">
        <v>86</v>
      </c>
      <c r="G10" s="4">
        <f t="shared" si="0"/>
        <v>319</v>
      </c>
      <c r="H10" s="25">
        <v>36</v>
      </c>
      <c r="I10" s="12">
        <f t="shared" si="1"/>
        <v>187.891</v>
      </c>
      <c r="J10" s="24">
        <f t="shared" si="2"/>
        <v>102.96</v>
      </c>
      <c r="K10" s="44">
        <f t="shared" si="3"/>
        <v>290.851</v>
      </c>
      <c r="L10" s="269"/>
    </row>
    <row r="11" spans="1:12" s="18" customFormat="1" ht="29.25" customHeight="1">
      <c r="A11" s="32" t="s">
        <v>92</v>
      </c>
      <c r="B11" s="16" t="s">
        <v>233</v>
      </c>
      <c r="C11" s="16">
        <v>2666</v>
      </c>
      <c r="D11" s="16" t="s">
        <v>86</v>
      </c>
      <c r="E11" s="16">
        <v>2986</v>
      </c>
      <c r="F11" s="16" t="s">
        <v>86</v>
      </c>
      <c r="G11" s="4">
        <f t="shared" si="0"/>
        <v>320</v>
      </c>
      <c r="H11" s="25">
        <v>36</v>
      </c>
      <c r="I11" s="12">
        <f t="shared" si="1"/>
        <v>188.48</v>
      </c>
      <c r="J11" s="24">
        <f t="shared" si="2"/>
        <v>102.96</v>
      </c>
      <c r="K11" s="44">
        <f t="shared" si="3"/>
        <v>291.44</v>
      </c>
      <c r="L11" s="269"/>
    </row>
    <row r="12" spans="1:14" s="106" customFormat="1" ht="29.25" customHeight="1">
      <c r="A12" s="68" t="s">
        <v>93</v>
      </c>
      <c r="B12" s="67" t="s">
        <v>474</v>
      </c>
      <c r="C12" s="113">
        <v>6074</v>
      </c>
      <c r="D12" s="113" t="s">
        <v>40</v>
      </c>
      <c r="E12" s="113">
        <v>6228</v>
      </c>
      <c r="F12" s="113" t="s">
        <v>40</v>
      </c>
      <c r="G12" s="4">
        <f t="shared" si="0"/>
        <v>154</v>
      </c>
      <c r="H12" s="25">
        <v>18</v>
      </c>
      <c r="I12" s="12">
        <f t="shared" si="1"/>
        <v>90.70599999999999</v>
      </c>
      <c r="J12" s="24">
        <f t="shared" si="2"/>
        <v>51.48</v>
      </c>
      <c r="K12" s="44">
        <f t="shared" si="3"/>
        <v>142.18599999999998</v>
      </c>
      <c r="L12" s="269"/>
      <c r="M12" s="340"/>
      <c r="N12" s="341"/>
    </row>
    <row r="13" spans="1:12" s="18" customFormat="1" ht="29.25" customHeight="1">
      <c r="A13" s="32" t="s">
        <v>94</v>
      </c>
      <c r="B13" s="16" t="s">
        <v>353</v>
      </c>
      <c r="C13" s="16">
        <v>9654</v>
      </c>
      <c r="D13" s="16" t="s">
        <v>40</v>
      </c>
      <c r="E13" s="16">
        <v>9926</v>
      </c>
      <c r="F13" s="16" t="s">
        <v>40</v>
      </c>
      <c r="G13" s="4">
        <f t="shared" si="0"/>
        <v>272</v>
      </c>
      <c r="H13" s="25">
        <v>18</v>
      </c>
      <c r="I13" s="12">
        <f t="shared" si="1"/>
        <v>160.208</v>
      </c>
      <c r="J13" s="24">
        <f t="shared" si="2"/>
        <v>51.48</v>
      </c>
      <c r="K13" s="44">
        <f t="shared" si="3"/>
        <v>211.688</v>
      </c>
      <c r="L13" s="269"/>
    </row>
    <row r="14" spans="1:12" s="18" customFormat="1" ht="29.25" customHeight="1">
      <c r="A14" s="32" t="s">
        <v>95</v>
      </c>
      <c r="B14" s="16" t="s">
        <v>316</v>
      </c>
      <c r="C14" s="16">
        <v>6997</v>
      </c>
      <c r="D14" s="16" t="s">
        <v>39</v>
      </c>
      <c r="E14" s="16">
        <v>7192</v>
      </c>
      <c r="F14" s="16" t="s">
        <v>39</v>
      </c>
      <c r="G14" s="4">
        <f t="shared" si="0"/>
        <v>195</v>
      </c>
      <c r="H14" s="25">
        <v>54</v>
      </c>
      <c r="I14" s="12">
        <f t="shared" si="1"/>
        <v>114.85499999999999</v>
      </c>
      <c r="J14" s="24">
        <f t="shared" si="2"/>
        <v>154.44</v>
      </c>
      <c r="K14" s="44">
        <f t="shared" si="3"/>
        <v>269.29499999999996</v>
      </c>
      <c r="L14" s="269"/>
    </row>
    <row r="15" spans="1:12" s="18" customFormat="1" ht="29.25" customHeight="1">
      <c r="A15" s="266" t="s">
        <v>37</v>
      </c>
      <c r="B15" s="266"/>
      <c r="C15" s="16"/>
      <c r="D15" s="16"/>
      <c r="E15" s="16"/>
      <c r="F15" s="16"/>
      <c r="G15" s="16"/>
      <c r="H15" s="25"/>
      <c r="I15" s="24"/>
      <c r="J15" s="24"/>
      <c r="K15" s="24"/>
      <c r="L15" s="269"/>
    </row>
    <row r="16" spans="1:12" s="18" customFormat="1" ht="29.25" customHeight="1">
      <c r="A16" s="271" t="s">
        <v>74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3"/>
    </row>
    <row r="17" spans="1:12" s="18" customFormat="1" ht="29.25" customHeight="1">
      <c r="A17" s="273" t="s">
        <v>26</v>
      </c>
      <c r="B17" s="273"/>
      <c r="E17" s="273" t="s">
        <v>1475</v>
      </c>
      <c r="F17" s="273"/>
      <c r="G17" s="273"/>
      <c r="H17" s="273"/>
      <c r="I17" s="34"/>
      <c r="J17" s="274"/>
      <c r="K17" s="274"/>
      <c r="L17" s="274"/>
    </row>
    <row r="18" spans="1:12" s="18" customFormat="1" ht="29.25" customHeight="1">
      <c r="A18" s="336" t="s">
        <v>294</v>
      </c>
      <c r="B18" s="266" t="s">
        <v>27</v>
      </c>
      <c r="C18" s="266" t="s">
        <v>28</v>
      </c>
      <c r="D18" s="266"/>
      <c r="E18" s="266" t="s">
        <v>29</v>
      </c>
      <c r="F18" s="266"/>
      <c r="G18" s="266" t="s">
        <v>30</v>
      </c>
      <c r="H18" s="266"/>
      <c r="I18" s="267" t="s">
        <v>31</v>
      </c>
      <c r="J18" s="267"/>
      <c r="K18" s="267"/>
      <c r="L18" s="266" t="s">
        <v>32</v>
      </c>
    </row>
    <row r="19" spans="1:12" s="18" customFormat="1" ht="29.25" customHeight="1">
      <c r="A19" s="337"/>
      <c r="B19" s="266"/>
      <c r="C19" s="16" t="s">
        <v>33</v>
      </c>
      <c r="D19" s="16" t="s">
        <v>34</v>
      </c>
      <c r="E19" s="16" t="s">
        <v>33</v>
      </c>
      <c r="F19" s="16" t="s">
        <v>34</v>
      </c>
      <c r="G19" s="16" t="s">
        <v>33</v>
      </c>
      <c r="H19" s="25" t="s">
        <v>34</v>
      </c>
      <c r="I19" s="24" t="s">
        <v>35</v>
      </c>
      <c r="J19" s="24" t="s">
        <v>36</v>
      </c>
      <c r="K19" s="24" t="s">
        <v>37</v>
      </c>
      <c r="L19" s="266"/>
    </row>
    <row r="20" spans="1:12" s="18" customFormat="1" ht="29.25" customHeight="1">
      <c r="A20" s="32" t="s">
        <v>354</v>
      </c>
      <c r="B20" s="16" t="s">
        <v>355</v>
      </c>
      <c r="C20" s="16">
        <v>8136</v>
      </c>
      <c r="D20" s="16" t="s">
        <v>40</v>
      </c>
      <c r="E20" s="16">
        <v>8423</v>
      </c>
      <c r="F20" s="16" t="s">
        <v>40</v>
      </c>
      <c r="G20" s="4">
        <f>E20-C20</f>
        <v>287</v>
      </c>
      <c r="H20" s="25">
        <v>18</v>
      </c>
      <c r="I20" s="12">
        <f>G20*0.589</f>
        <v>169.04299999999998</v>
      </c>
      <c r="J20" s="24">
        <f>H20*2.86</f>
        <v>51.48</v>
      </c>
      <c r="K20" s="44">
        <f>J20+I20</f>
        <v>220.52299999999997</v>
      </c>
      <c r="L20" s="269" t="s">
        <v>1476</v>
      </c>
    </row>
    <row r="21" spans="1:12" s="18" customFormat="1" ht="29.25" customHeight="1">
      <c r="A21" s="68" t="s">
        <v>461</v>
      </c>
      <c r="B21" s="67" t="s">
        <v>462</v>
      </c>
      <c r="C21" s="16"/>
      <c r="D21" s="16"/>
      <c r="E21" s="16"/>
      <c r="F21" s="16"/>
      <c r="G21" s="4">
        <f aca="true" t="shared" si="4" ref="G21:G29">E21-C21</f>
        <v>0</v>
      </c>
      <c r="H21" s="16">
        <v>0</v>
      </c>
      <c r="I21" s="12">
        <f aca="true" t="shared" si="5" ref="I21:I29">G21*0.589</f>
        <v>0</v>
      </c>
      <c r="J21" s="24">
        <f aca="true" t="shared" si="6" ref="J21:J29">H21*2.86</f>
        <v>0</v>
      </c>
      <c r="K21" s="44">
        <f aca="true" t="shared" si="7" ref="K21:K29">J21+I21</f>
        <v>0</v>
      </c>
      <c r="L21" s="269"/>
    </row>
    <row r="22" spans="1:12" s="18" customFormat="1" ht="29.25" customHeight="1">
      <c r="A22" s="32" t="s">
        <v>96</v>
      </c>
      <c r="B22" s="16" t="s">
        <v>311</v>
      </c>
      <c r="C22" s="16">
        <v>3227</v>
      </c>
      <c r="D22" s="16" t="s">
        <v>39</v>
      </c>
      <c r="E22" s="16">
        <v>3317</v>
      </c>
      <c r="F22" s="16" t="s">
        <v>86</v>
      </c>
      <c r="G22" s="4">
        <f t="shared" si="4"/>
        <v>90</v>
      </c>
      <c r="H22" s="25">
        <v>36</v>
      </c>
      <c r="I22" s="12">
        <f t="shared" si="5"/>
        <v>53.01</v>
      </c>
      <c r="J22" s="24">
        <f t="shared" si="6"/>
        <v>102.96</v>
      </c>
      <c r="K22" s="44">
        <f t="shared" si="7"/>
        <v>155.97</v>
      </c>
      <c r="L22" s="269"/>
    </row>
    <row r="23" spans="1:12" s="18" customFormat="1" ht="29.25" customHeight="1">
      <c r="A23" s="32" t="s">
        <v>97</v>
      </c>
      <c r="B23" s="16" t="s">
        <v>312</v>
      </c>
      <c r="C23" s="16">
        <v>8198</v>
      </c>
      <c r="D23" s="16" t="s">
        <v>39</v>
      </c>
      <c r="E23" s="16">
        <v>8929</v>
      </c>
      <c r="F23" s="16" t="s">
        <v>39</v>
      </c>
      <c r="G23" s="4">
        <f t="shared" si="4"/>
        <v>731</v>
      </c>
      <c r="H23" s="25">
        <v>54</v>
      </c>
      <c r="I23" s="12">
        <f t="shared" si="5"/>
        <v>430.55899999999997</v>
      </c>
      <c r="J23" s="24">
        <f t="shared" si="6"/>
        <v>154.44</v>
      </c>
      <c r="K23" s="44">
        <f t="shared" si="7"/>
        <v>584.999</v>
      </c>
      <c r="L23" s="269"/>
    </row>
    <row r="24" spans="1:14" s="18" customFormat="1" ht="29.25" customHeight="1">
      <c r="A24" s="32" t="s">
        <v>235</v>
      </c>
      <c r="B24" s="16" t="s">
        <v>60</v>
      </c>
      <c r="C24" s="16">
        <v>3294</v>
      </c>
      <c r="D24" s="16" t="s">
        <v>86</v>
      </c>
      <c r="E24" s="16">
        <v>3926</v>
      </c>
      <c r="F24" s="16" t="s">
        <v>86</v>
      </c>
      <c r="G24" s="4">
        <f t="shared" si="4"/>
        <v>632</v>
      </c>
      <c r="H24" s="25">
        <v>36</v>
      </c>
      <c r="I24" s="12">
        <f t="shared" si="5"/>
        <v>372.248</v>
      </c>
      <c r="J24" s="24">
        <f t="shared" si="6"/>
        <v>102.96</v>
      </c>
      <c r="K24" s="44">
        <f t="shared" si="7"/>
        <v>475.20799999999997</v>
      </c>
      <c r="L24" s="269"/>
      <c r="M24" s="95"/>
      <c r="N24" s="95"/>
    </row>
    <row r="25" spans="1:14" s="18" customFormat="1" ht="29.25" customHeight="1">
      <c r="A25" s="32" t="s">
        <v>99</v>
      </c>
      <c r="B25" s="16" t="s">
        <v>61</v>
      </c>
      <c r="C25" s="16">
        <v>2017</v>
      </c>
      <c r="D25" s="16" t="s">
        <v>458</v>
      </c>
      <c r="E25" s="16">
        <v>3025</v>
      </c>
      <c r="F25" s="16" t="s">
        <v>458</v>
      </c>
      <c r="G25" s="4">
        <f t="shared" si="4"/>
        <v>1008</v>
      </c>
      <c r="H25" s="25">
        <v>72</v>
      </c>
      <c r="I25" s="12">
        <f t="shared" si="5"/>
        <v>593.712</v>
      </c>
      <c r="J25" s="24">
        <f t="shared" si="6"/>
        <v>205.92</v>
      </c>
      <c r="K25" s="44">
        <f t="shared" si="7"/>
        <v>799.632</v>
      </c>
      <c r="L25" s="332"/>
      <c r="M25" s="105"/>
      <c r="N25" s="176"/>
    </row>
    <row r="26" spans="1:12" s="18" customFormat="1" ht="29.25" customHeight="1">
      <c r="A26" s="32" t="s">
        <v>100</v>
      </c>
      <c r="B26" s="21" t="s">
        <v>297</v>
      </c>
      <c r="C26" s="16"/>
      <c r="D26" s="16" t="s">
        <v>423</v>
      </c>
      <c r="E26" s="16"/>
      <c r="F26" s="16" t="s">
        <v>423</v>
      </c>
      <c r="G26" s="4">
        <f t="shared" si="4"/>
        <v>0</v>
      </c>
      <c r="H26" s="25">
        <v>0</v>
      </c>
      <c r="I26" s="12">
        <f t="shared" si="5"/>
        <v>0</v>
      </c>
      <c r="J26" s="24">
        <f t="shared" si="6"/>
        <v>0</v>
      </c>
      <c r="K26" s="44">
        <f t="shared" si="7"/>
        <v>0</v>
      </c>
      <c r="L26" s="269"/>
    </row>
    <row r="27" spans="1:12" s="18" customFormat="1" ht="29.25" customHeight="1">
      <c r="A27" s="32" t="s">
        <v>101</v>
      </c>
      <c r="B27" s="16" t="s">
        <v>298</v>
      </c>
      <c r="C27" s="16"/>
      <c r="D27" s="16"/>
      <c r="E27" s="16"/>
      <c r="F27" s="16"/>
      <c r="G27" s="4">
        <f t="shared" si="4"/>
        <v>0</v>
      </c>
      <c r="H27" s="16">
        <v>0</v>
      </c>
      <c r="I27" s="12">
        <f t="shared" si="5"/>
        <v>0</v>
      </c>
      <c r="J27" s="24">
        <f t="shared" si="6"/>
        <v>0</v>
      </c>
      <c r="K27" s="44">
        <f t="shared" si="7"/>
        <v>0</v>
      </c>
      <c r="L27" s="269"/>
    </row>
    <row r="28" spans="1:15" s="69" customFormat="1" ht="29.25" customHeight="1">
      <c r="A28" s="68" t="s">
        <v>948</v>
      </c>
      <c r="B28" s="67" t="s">
        <v>947</v>
      </c>
      <c r="C28" s="67">
        <v>9793</v>
      </c>
      <c r="D28" s="67" t="s">
        <v>86</v>
      </c>
      <c r="E28" s="67">
        <v>146</v>
      </c>
      <c r="F28" s="67" t="s">
        <v>86</v>
      </c>
      <c r="G28" s="4">
        <f>10000-9793+146</f>
        <v>353</v>
      </c>
      <c r="H28" s="25">
        <v>36</v>
      </c>
      <c r="I28" s="12">
        <f t="shared" si="5"/>
        <v>207.917</v>
      </c>
      <c r="J28" s="24">
        <f t="shared" si="6"/>
        <v>102.96</v>
      </c>
      <c r="K28" s="44">
        <f t="shared" si="7"/>
        <v>310.877</v>
      </c>
      <c r="L28" s="269"/>
      <c r="M28" s="72"/>
      <c r="N28" s="333"/>
      <c r="O28" s="333"/>
    </row>
    <row r="29" spans="1:14" s="18" customFormat="1" ht="29.25" customHeight="1">
      <c r="A29" s="32" t="s">
        <v>103</v>
      </c>
      <c r="B29" s="16" t="s">
        <v>317</v>
      </c>
      <c r="C29" s="16">
        <v>9510</v>
      </c>
      <c r="D29" s="16" t="s">
        <v>40</v>
      </c>
      <c r="E29" s="16">
        <v>9515</v>
      </c>
      <c r="F29" s="16" t="s">
        <v>40</v>
      </c>
      <c r="G29" s="4">
        <f t="shared" si="4"/>
        <v>5</v>
      </c>
      <c r="H29" s="25">
        <v>18</v>
      </c>
      <c r="I29" s="12">
        <f t="shared" si="5"/>
        <v>2.945</v>
      </c>
      <c r="J29" s="24">
        <f t="shared" si="6"/>
        <v>51.48</v>
      </c>
      <c r="K29" s="44">
        <f t="shared" si="7"/>
        <v>54.425</v>
      </c>
      <c r="L29" s="269"/>
      <c r="N29" s="34"/>
    </row>
    <row r="30" spans="1:12" s="18" customFormat="1" ht="29.25" customHeight="1">
      <c r="A30" s="266" t="s">
        <v>37</v>
      </c>
      <c r="B30" s="266"/>
      <c r="C30" s="16"/>
      <c r="D30" s="16"/>
      <c r="E30" s="16"/>
      <c r="F30" s="16"/>
      <c r="G30" s="16"/>
      <c r="H30" s="25"/>
      <c r="I30" s="24"/>
      <c r="J30" s="24"/>
      <c r="K30" s="24"/>
      <c r="L30" s="269"/>
    </row>
    <row r="31" spans="1:12" s="18" customFormat="1" ht="29.25" customHeight="1">
      <c r="A31" s="271" t="s">
        <v>74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3"/>
    </row>
    <row r="32" spans="1:12" s="18" customFormat="1" ht="29.25" customHeight="1">
      <c r="A32" s="273" t="s">
        <v>26</v>
      </c>
      <c r="B32" s="273"/>
      <c r="E32" s="273" t="s">
        <v>1475</v>
      </c>
      <c r="F32" s="273"/>
      <c r="G32" s="273"/>
      <c r="H32" s="273"/>
      <c r="I32" s="34"/>
      <c r="J32" s="274"/>
      <c r="K32" s="274"/>
      <c r="L32" s="274"/>
    </row>
    <row r="33" spans="1:12" s="18" customFormat="1" ht="29.25" customHeight="1">
      <c r="A33" s="336" t="s">
        <v>294</v>
      </c>
      <c r="B33" s="266" t="s">
        <v>27</v>
      </c>
      <c r="C33" s="266" t="s">
        <v>28</v>
      </c>
      <c r="D33" s="266"/>
      <c r="E33" s="266" t="s">
        <v>29</v>
      </c>
      <c r="F33" s="266"/>
      <c r="G33" s="266" t="s">
        <v>30</v>
      </c>
      <c r="H33" s="266"/>
      <c r="I33" s="267" t="s">
        <v>31</v>
      </c>
      <c r="J33" s="267"/>
      <c r="K33" s="267"/>
      <c r="L33" s="266" t="s">
        <v>32</v>
      </c>
    </row>
    <row r="34" spans="1:12" s="18" customFormat="1" ht="29.25" customHeight="1">
      <c r="A34" s="337"/>
      <c r="B34" s="266"/>
      <c r="C34" s="16" t="s">
        <v>33</v>
      </c>
      <c r="D34" s="16" t="s">
        <v>34</v>
      </c>
      <c r="E34" s="16" t="s">
        <v>33</v>
      </c>
      <c r="F34" s="16" t="s">
        <v>34</v>
      </c>
      <c r="G34" s="16" t="s">
        <v>33</v>
      </c>
      <c r="H34" s="25" t="s">
        <v>34</v>
      </c>
      <c r="I34" s="24" t="s">
        <v>35</v>
      </c>
      <c r="J34" s="24" t="s">
        <v>36</v>
      </c>
      <c r="K34" s="24" t="s">
        <v>37</v>
      </c>
      <c r="L34" s="266"/>
    </row>
    <row r="35" spans="1:12" s="18" customFormat="1" ht="29.25" customHeight="1">
      <c r="A35" s="32" t="s">
        <v>299</v>
      </c>
      <c r="B35" s="16" t="s">
        <v>320</v>
      </c>
      <c r="C35" s="16">
        <v>5135</v>
      </c>
      <c r="D35" s="16" t="s">
        <v>458</v>
      </c>
      <c r="E35" s="16">
        <v>5958</v>
      </c>
      <c r="F35" s="16" t="s">
        <v>458</v>
      </c>
      <c r="G35" s="4">
        <f>E35-C35</f>
        <v>823</v>
      </c>
      <c r="H35" s="25">
        <v>72</v>
      </c>
      <c r="I35" s="12">
        <f>G35*0.589</f>
        <v>484.74699999999996</v>
      </c>
      <c r="J35" s="24">
        <f>H35*2.86</f>
        <v>205.92</v>
      </c>
      <c r="K35" s="44">
        <f>J35+I35</f>
        <v>690.6669999999999</v>
      </c>
      <c r="L35" s="269" t="s">
        <v>1476</v>
      </c>
    </row>
    <row r="36" spans="1:14" s="18" customFormat="1" ht="29.25" customHeight="1">
      <c r="A36" s="32" t="s">
        <v>300</v>
      </c>
      <c r="B36" s="16" t="s">
        <v>463</v>
      </c>
      <c r="C36" s="16">
        <v>2275</v>
      </c>
      <c r="D36" s="16" t="s">
        <v>458</v>
      </c>
      <c r="E36" s="16">
        <v>3040</v>
      </c>
      <c r="F36" s="16" t="s">
        <v>458</v>
      </c>
      <c r="G36" s="4">
        <f aca="true" t="shared" si="8" ref="G36:G42">E36-C36</f>
        <v>765</v>
      </c>
      <c r="H36" s="25">
        <v>72</v>
      </c>
      <c r="I36" s="12">
        <f aca="true" t="shared" si="9" ref="I36:I43">G36*0.589</f>
        <v>450.585</v>
      </c>
      <c r="J36" s="24">
        <f aca="true" t="shared" si="10" ref="J36:J43">H36*2.86</f>
        <v>205.92</v>
      </c>
      <c r="K36" s="44">
        <f aca="true" t="shared" si="11" ref="K36:K43">J36+I36</f>
        <v>656.505</v>
      </c>
      <c r="L36" s="269"/>
      <c r="M36" s="69"/>
      <c r="N36" s="69"/>
    </row>
    <row r="37" spans="1:12" s="18" customFormat="1" ht="29.25" customHeight="1">
      <c r="A37" s="32" t="s">
        <v>322</v>
      </c>
      <c r="B37" s="16" t="s">
        <v>313</v>
      </c>
      <c r="C37" s="16">
        <v>8662</v>
      </c>
      <c r="D37" s="16" t="s">
        <v>39</v>
      </c>
      <c r="E37" s="16">
        <v>9282</v>
      </c>
      <c r="F37" s="16" t="s">
        <v>39</v>
      </c>
      <c r="G37" s="4">
        <f t="shared" si="8"/>
        <v>620</v>
      </c>
      <c r="H37" s="25">
        <v>54</v>
      </c>
      <c r="I37" s="12">
        <f t="shared" si="9"/>
        <v>365.18</v>
      </c>
      <c r="J37" s="24">
        <f t="shared" si="10"/>
        <v>154.44</v>
      </c>
      <c r="K37" s="44">
        <f t="shared" si="11"/>
        <v>519.62</v>
      </c>
      <c r="L37" s="269"/>
    </row>
    <row r="38" spans="1:16" s="106" customFormat="1" ht="29.25" customHeight="1">
      <c r="A38" s="68" t="s">
        <v>323</v>
      </c>
      <c r="B38" s="67" t="s">
        <v>314</v>
      </c>
      <c r="C38" s="113">
        <v>5944</v>
      </c>
      <c r="D38" s="113" t="s">
        <v>39</v>
      </c>
      <c r="E38" s="113">
        <v>6460</v>
      </c>
      <c r="F38" s="113" t="s">
        <v>39</v>
      </c>
      <c r="G38" s="4">
        <f t="shared" si="8"/>
        <v>516</v>
      </c>
      <c r="H38" s="25">
        <v>54</v>
      </c>
      <c r="I38" s="12">
        <f t="shared" si="9"/>
        <v>303.924</v>
      </c>
      <c r="J38" s="24">
        <f t="shared" si="10"/>
        <v>154.44</v>
      </c>
      <c r="K38" s="44">
        <f t="shared" si="11"/>
        <v>458.364</v>
      </c>
      <c r="L38" s="269"/>
      <c r="M38" s="345"/>
      <c r="N38" s="346"/>
      <c r="O38" s="346"/>
      <c r="P38" s="346"/>
    </row>
    <row r="39" spans="1:20" s="18" customFormat="1" ht="29.25" customHeight="1">
      <c r="A39" s="68" t="s">
        <v>324</v>
      </c>
      <c r="B39" s="21" t="s">
        <v>474</v>
      </c>
      <c r="C39" s="16">
        <v>895</v>
      </c>
      <c r="D39" s="16" t="s">
        <v>458</v>
      </c>
      <c r="E39" s="16">
        <v>1207</v>
      </c>
      <c r="F39" s="16" t="s">
        <v>458</v>
      </c>
      <c r="G39" s="4">
        <f t="shared" si="8"/>
        <v>312</v>
      </c>
      <c r="H39" s="108">
        <v>72</v>
      </c>
      <c r="I39" s="12">
        <f t="shared" si="9"/>
        <v>183.768</v>
      </c>
      <c r="J39" s="24">
        <f t="shared" si="10"/>
        <v>205.92</v>
      </c>
      <c r="K39" s="44">
        <f t="shared" si="11"/>
        <v>389.688</v>
      </c>
      <c r="L39" s="269"/>
      <c r="M39" s="263"/>
      <c r="N39" s="264"/>
      <c r="O39" s="264"/>
      <c r="P39" s="264"/>
      <c r="Q39" s="264"/>
      <c r="R39" s="264"/>
      <c r="S39" s="264"/>
      <c r="T39" s="264"/>
    </row>
    <row r="40" spans="1:12" s="18" customFormat="1" ht="29.25" customHeight="1">
      <c r="A40" s="32" t="s">
        <v>325</v>
      </c>
      <c r="B40" s="16" t="s">
        <v>301</v>
      </c>
      <c r="C40" s="16">
        <v>1412</v>
      </c>
      <c r="D40" s="16" t="s">
        <v>40</v>
      </c>
      <c r="E40" s="16">
        <v>1726</v>
      </c>
      <c r="F40" s="16" t="s">
        <v>40</v>
      </c>
      <c r="G40" s="4">
        <f t="shared" si="8"/>
        <v>314</v>
      </c>
      <c r="H40" s="25">
        <v>18</v>
      </c>
      <c r="I40" s="12">
        <f t="shared" si="9"/>
        <v>184.946</v>
      </c>
      <c r="J40" s="24">
        <f t="shared" si="10"/>
        <v>51.48</v>
      </c>
      <c r="K40" s="44">
        <f t="shared" si="11"/>
        <v>236.426</v>
      </c>
      <c r="L40" s="269"/>
    </row>
    <row r="41" spans="1:12" s="18" customFormat="1" ht="29.25" customHeight="1">
      <c r="A41" s="32" t="s">
        <v>326</v>
      </c>
      <c r="B41" s="16" t="s">
        <v>321</v>
      </c>
      <c r="C41" s="16">
        <v>2336</v>
      </c>
      <c r="D41" s="16" t="s">
        <v>86</v>
      </c>
      <c r="E41" s="16">
        <v>2460</v>
      </c>
      <c r="F41" s="16" t="s">
        <v>423</v>
      </c>
      <c r="G41" s="4">
        <f t="shared" si="8"/>
        <v>124</v>
      </c>
      <c r="H41" s="25">
        <v>0</v>
      </c>
      <c r="I41" s="12">
        <f t="shared" si="9"/>
        <v>73.036</v>
      </c>
      <c r="J41" s="24">
        <f t="shared" si="10"/>
        <v>0</v>
      </c>
      <c r="K41" s="44">
        <f t="shared" si="11"/>
        <v>73.036</v>
      </c>
      <c r="L41" s="269"/>
    </row>
    <row r="42" spans="1:12" s="18" customFormat="1" ht="29.25" customHeight="1">
      <c r="A42" s="32" t="s">
        <v>327</v>
      </c>
      <c r="B42" s="16" t="s">
        <v>315</v>
      </c>
      <c r="C42" s="16">
        <v>2557</v>
      </c>
      <c r="D42" s="16" t="s">
        <v>39</v>
      </c>
      <c r="E42" s="16">
        <v>3275</v>
      </c>
      <c r="F42" s="16" t="s">
        <v>39</v>
      </c>
      <c r="G42" s="4">
        <f t="shared" si="8"/>
        <v>718</v>
      </c>
      <c r="H42" s="25">
        <v>54</v>
      </c>
      <c r="I42" s="12">
        <f t="shared" si="9"/>
        <v>422.902</v>
      </c>
      <c r="J42" s="24">
        <f t="shared" si="10"/>
        <v>154.44</v>
      </c>
      <c r="K42" s="44">
        <f t="shared" si="11"/>
        <v>577.342</v>
      </c>
      <c r="L42" s="269"/>
    </row>
    <row r="43" spans="1:12" s="18" customFormat="1" ht="29.25" customHeight="1">
      <c r="A43" s="32" t="s">
        <v>328</v>
      </c>
      <c r="B43" s="16" t="s">
        <v>318</v>
      </c>
      <c r="C43" s="16">
        <v>9960</v>
      </c>
      <c r="D43" s="16" t="s">
        <v>86</v>
      </c>
      <c r="E43" s="16">
        <v>840</v>
      </c>
      <c r="F43" s="16" t="s">
        <v>86</v>
      </c>
      <c r="G43" s="4">
        <f>10000-9960+840</f>
        <v>880</v>
      </c>
      <c r="H43" s="25">
        <v>36</v>
      </c>
      <c r="I43" s="12">
        <f t="shared" si="9"/>
        <v>518.3199999999999</v>
      </c>
      <c r="J43" s="24">
        <f t="shared" si="10"/>
        <v>102.96</v>
      </c>
      <c r="K43" s="44">
        <f t="shared" si="11"/>
        <v>621.28</v>
      </c>
      <c r="L43" s="269"/>
    </row>
    <row r="44" spans="1:12" s="18" customFormat="1" ht="29.25" customHeight="1">
      <c r="A44" s="32" t="s">
        <v>329</v>
      </c>
      <c r="B44" s="16" t="s">
        <v>319</v>
      </c>
      <c r="C44" s="16" t="s">
        <v>423</v>
      </c>
      <c r="D44" s="16"/>
      <c r="E44" s="16"/>
      <c r="F44" s="16"/>
      <c r="G44" s="4">
        <v>0</v>
      </c>
      <c r="H44" s="25"/>
      <c r="I44" s="12"/>
      <c r="J44" s="24"/>
      <c r="K44" s="44"/>
      <c r="L44" s="269"/>
    </row>
    <row r="45" spans="1:12" s="18" customFormat="1" ht="29.25" customHeight="1">
      <c r="A45" s="266" t="s">
        <v>37</v>
      </c>
      <c r="B45" s="266"/>
      <c r="C45" s="16"/>
      <c r="D45" s="16"/>
      <c r="E45" s="16"/>
      <c r="F45" s="16"/>
      <c r="G45" s="16"/>
      <c r="H45" s="25"/>
      <c r="I45" s="24"/>
      <c r="J45" s="24"/>
      <c r="K45" s="24"/>
      <c r="L45" s="269"/>
    </row>
    <row r="46" spans="1:12" s="18" customFormat="1" ht="24.75" customHeight="1">
      <c r="A46" s="271" t="s">
        <v>74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3"/>
    </row>
    <row r="47" spans="1:12" s="18" customFormat="1" ht="24.75" customHeight="1">
      <c r="A47" s="273" t="s">
        <v>26</v>
      </c>
      <c r="B47" s="273"/>
      <c r="E47" s="273" t="s">
        <v>1475</v>
      </c>
      <c r="F47" s="273"/>
      <c r="G47" s="273"/>
      <c r="H47" s="273"/>
      <c r="I47" s="34"/>
      <c r="J47" s="274"/>
      <c r="K47" s="274"/>
      <c r="L47" s="274"/>
    </row>
    <row r="48" spans="1:12" s="18" customFormat="1" ht="24.75" customHeight="1">
      <c r="A48" s="336" t="s">
        <v>294</v>
      </c>
      <c r="B48" s="266" t="s">
        <v>27</v>
      </c>
      <c r="C48" s="266" t="s">
        <v>28</v>
      </c>
      <c r="D48" s="266"/>
      <c r="E48" s="266" t="s">
        <v>29</v>
      </c>
      <c r="F48" s="266"/>
      <c r="G48" s="266" t="s">
        <v>30</v>
      </c>
      <c r="H48" s="266"/>
      <c r="I48" s="267" t="s">
        <v>31</v>
      </c>
      <c r="J48" s="267"/>
      <c r="K48" s="267"/>
      <c r="L48" s="266" t="s">
        <v>32</v>
      </c>
    </row>
    <row r="49" spans="1:12" s="18" customFormat="1" ht="24.75" customHeight="1">
      <c r="A49" s="337"/>
      <c r="B49" s="266"/>
      <c r="C49" s="16" t="s">
        <v>33</v>
      </c>
      <c r="D49" s="16" t="s">
        <v>34</v>
      </c>
      <c r="E49" s="16" t="s">
        <v>33</v>
      </c>
      <c r="F49" s="16" t="s">
        <v>34</v>
      </c>
      <c r="G49" s="16" t="s">
        <v>33</v>
      </c>
      <c r="H49" s="22" t="s">
        <v>1488</v>
      </c>
      <c r="I49" s="24" t="s">
        <v>35</v>
      </c>
      <c r="J49" s="24" t="s">
        <v>36</v>
      </c>
      <c r="K49" s="24" t="s">
        <v>37</v>
      </c>
      <c r="L49" s="266"/>
    </row>
    <row r="50" spans="1:14" s="69" customFormat="1" ht="24.75" customHeight="1">
      <c r="A50" s="68" t="s">
        <v>468</v>
      </c>
      <c r="B50" s="67" t="s">
        <v>469</v>
      </c>
      <c r="C50" s="67">
        <v>3256</v>
      </c>
      <c r="D50" s="67" t="s">
        <v>39</v>
      </c>
      <c r="E50" s="67">
        <v>3994</v>
      </c>
      <c r="F50" s="67" t="s">
        <v>1477</v>
      </c>
      <c r="G50" s="4">
        <f>E50-C50</f>
        <v>738</v>
      </c>
      <c r="H50" s="16">
        <v>18</v>
      </c>
      <c r="I50" s="12">
        <f>G50*0.589</f>
        <v>434.68199999999996</v>
      </c>
      <c r="J50" s="24">
        <f>H50*2.86</f>
        <v>51.48</v>
      </c>
      <c r="K50" s="44">
        <f>J50+I50</f>
        <v>486.162</v>
      </c>
      <c r="L50" s="269" t="s">
        <v>1463</v>
      </c>
      <c r="M50" s="334"/>
      <c r="N50" s="344"/>
    </row>
    <row r="51" spans="1:12" s="18" customFormat="1" ht="24.75" customHeight="1">
      <c r="A51" s="32" t="s">
        <v>470</v>
      </c>
      <c r="B51" s="16" t="s">
        <v>471</v>
      </c>
      <c r="C51" s="67"/>
      <c r="D51" s="67"/>
      <c r="E51" s="16"/>
      <c r="F51" s="16"/>
      <c r="G51" s="4">
        <f aca="true" t="shared" si="12" ref="G51:G61">E51-C51</f>
        <v>0</v>
      </c>
      <c r="H51" s="16">
        <v>0</v>
      </c>
      <c r="I51" s="12">
        <f aca="true" t="shared" si="13" ref="I51:I61">G51*0.589</f>
        <v>0</v>
      </c>
      <c r="J51" s="24">
        <f aca="true" t="shared" si="14" ref="J51:J61">H51*2.86</f>
        <v>0</v>
      </c>
      <c r="K51" s="44">
        <f aca="true" t="shared" si="15" ref="K51:K61">J51+I51</f>
        <v>0</v>
      </c>
      <c r="L51" s="269"/>
    </row>
    <row r="52" spans="1:12" s="18" customFormat="1" ht="24.75" customHeight="1">
      <c r="A52" s="32" t="s">
        <v>330</v>
      </c>
      <c r="B52" s="16" t="s">
        <v>472</v>
      </c>
      <c r="C52" s="67"/>
      <c r="D52" s="67"/>
      <c r="E52" s="16"/>
      <c r="F52" s="16"/>
      <c r="G52" s="4">
        <f t="shared" si="12"/>
        <v>0</v>
      </c>
      <c r="H52" s="16">
        <v>0</v>
      </c>
      <c r="I52" s="12">
        <f t="shared" si="13"/>
        <v>0</v>
      </c>
      <c r="J52" s="24">
        <f t="shared" si="14"/>
        <v>0</v>
      </c>
      <c r="K52" s="44">
        <f t="shared" si="15"/>
        <v>0</v>
      </c>
      <c r="L52" s="269"/>
    </row>
    <row r="53" spans="1:17" s="69" customFormat="1" ht="24.75" customHeight="1">
      <c r="A53" s="32" t="s">
        <v>331</v>
      </c>
      <c r="B53" s="16" t="s">
        <v>473</v>
      </c>
      <c r="C53" s="67">
        <v>136</v>
      </c>
      <c r="D53" s="67" t="s">
        <v>423</v>
      </c>
      <c r="E53" s="151"/>
      <c r="F53" s="67" t="s">
        <v>423</v>
      </c>
      <c r="G53" s="4">
        <v>0</v>
      </c>
      <c r="H53" s="16">
        <v>0</v>
      </c>
      <c r="I53" s="12">
        <f t="shared" si="13"/>
        <v>0</v>
      </c>
      <c r="J53" s="24">
        <f t="shared" si="14"/>
        <v>0</v>
      </c>
      <c r="K53" s="44">
        <f t="shared" si="15"/>
        <v>0</v>
      </c>
      <c r="L53" s="269"/>
      <c r="N53" s="343"/>
      <c r="O53" s="343"/>
      <c r="P53" s="333"/>
      <c r="Q53" s="333"/>
    </row>
    <row r="54" spans="1:12" s="18" customFormat="1" ht="24.75" customHeight="1">
      <c r="A54" s="32" t="s">
        <v>332</v>
      </c>
      <c r="B54" s="16" t="s">
        <v>1484</v>
      </c>
      <c r="C54" s="16"/>
      <c r="D54" s="16"/>
      <c r="E54" s="16"/>
      <c r="F54" s="16"/>
      <c r="G54" s="4"/>
      <c r="H54" s="16"/>
      <c r="I54" s="12"/>
      <c r="J54" s="24"/>
      <c r="K54" s="44"/>
      <c r="L54" s="269"/>
    </row>
    <row r="55" spans="1:12" s="18" customFormat="1" ht="24.75" customHeight="1">
      <c r="A55" s="32" t="s">
        <v>333</v>
      </c>
      <c r="B55" s="16" t="s">
        <v>475</v>
      </c>
      <c r="C55" s="16">
        <v>1498</v>
      </c>
      <c r="D55" s="16" t="s">
        <v>39</v>
      </c>
      <c r="E55" s="16">
        <v>2103</v>
      </c>
      <c r="F55" s="16" t="s">
        <v>1486</v>
      </c>
      <c r="G55" s="4">
        <f t="shared" si="12"/>
        <v>605</v>
      </c>
      <c r="H55" s="16">
        <v>54</v>
      </c>
      <c r="I55" s="12">
        <f t="shared" si="13"/>
        <v>356.34499999999997</v>
      </c>
      <c r="J55" s="24">
        <f t="shared" si="14"/>
        <v>154.44</v>
      </c>
      <c r="K55" s="44">
        <f t="shared" si="15"/>
        <v>510.78499999999997</v>
      </c>
      <c r="L55" s="269"/>
    </row>
    <row r="56" spans="1:12" s="18" customFormat="1" ht="24.75" customHeight="1">
      <c r="A56" s="32" t="s">
        <v>476</v>
      </c>
      <c r="B56" s="16" t="s">
        <v>477</v>
      </c>
      <c r="C56" s="16">
        <v>5759</v>
      </c>
      <c r="D56" s="16" t="s">
        <v>39</v>
      </c>
      <c r="E56" s="16">
        <v>6141</v>
      </c>
      <c r="F56" s="16" t="s">
        <v>39</v>
      </c>
      <c r="G56" s="4">
        <f t="shared" si="12"/>
        <v>382</v>
      </c>
      <c r="H56" s="16">
        <v>54</v>
      </c>
      <c r="I56" s="12">
        <f t="shared" si="13"/>
        <v>224.998</v>
      </c>
      <c r="J56" s="24">
        <f t="shared" si="14"/>
        <v>154.44</v>
      </c>
      <c r="K56" s="44">
        <f t="shared" si="15"/>
        <v>379.438</v>
      </c>
      <c r="L56" s="269"/>
    </row>
    <row r="57" spans="1:12" s="18" customFormat="1" ht="24.75" customHeight="1">
      <c r="A57" s="32" t="s">
        <v>478</v>
      </c>
      <c r="B57" s="16" t="s">
        <v>479</v>
      </c>
      <c r="C57" s="16">
        <v>1496</v>
      </c>
      <c r="D57" s="16" t="s">
        <v>40</v>
      </c>
      <c r="E57" s="16">
        <v>2182</v>
      </c>
      <c r="F57" s="16" t="s">
        <v>40</v>
      </c>
      <c r="G57" s="4">
        <f t="shared" si="12"/>
        <v>686</v>
      </c>
      <c r="H57" s="16">
        <v>18</v>
      </c>
      <c r="I57" s="12">
        <f t="shared" si="13"/>
        <v>404.054</v>
      </c>
      <c r="J57" s="24">
        <f t="shared" si="14"/>
        <v>51.48</v>
      </c>
      <c r="K57" s="44">
        <f t="shared" si="15"/>
        <v>455.534</v>
      </c>
      <c r="L57" s="269"/>
    </row>
    <row r="58" spans="1:12" s="18" customFormat="1" ht="24.75" customHeight="1">
      <c r="A58" s="32" t="s">
        <v>334</v>
      </c>
      <c r="B58" s="16" t="s">
        <v>480</v>
      </c>
      <c r="C58" s="16"/>
      <c r="D58" s="16"/>
      <c r="E58" s="16"/>
      <c r="F58" s="16"/>
      <c r="G58" s="4">
        <f t="shared" si="12"/>
        <v>0</v>
      </c>
      <c r="H58" s="16">
        <v>0</v>
      </c>
      <c r="I58" s="12">
        <f t="shared" si="13"/>
        <v>0</v>
      </c>
      <c r="J58" s="24">
        <f t="shared" si="14"/>
        <v>0</v>
      </c>
      <c r="K58" s="44">
        <f t="shared" si="15"/>
        <v>0</v>
      </c>
      <c r="L58" s="269"/>
    </row>
    <row r="59" spans="1:12" s="18" customFormat="1" ht="24.75" customHeight="1">
      <c r="A59" s="32" t="s">
        <v>335</v>
      </c>
      <c r="B59" s="16" t="s">
        <v>481</v>
      </c>
      <c r="C59" s="16">
        <v>6098</v>
      </c>
      <c r="D59" s="16" t="s">
        <v>458</v>
      </c>
      <c r="E59" s="16">
        <v>6732</v>
      </c>
      <c r="F59" s="16" t="s">
        <v>1487</v>
      </c>
      <c r="G59" s="4">
        <f t="shared" si="12"/>
        <v>634</v>
      </c>
      <c r="H59" s="16">
        <v>72</v>
      </c>
      <c r="I59" s="12">
        <f t="shared" si="13"/>
        <v>373.426</v>
      </c>
      <c r="J59" s="24">
        <f t="shared" si="14"/>
        <v>205.92</v>
      </c>
      <c r="K59" s="44">
        <f t="shared" si="15"/>
        <v>579.346</v>
      </c>
      <c r="L59" s="269"/>
    </row>
    <row r="60" spans="1:12" s="18" customFormat="1" ht="24.75" customHeight="1">
      <c r="A60" s="32" t="s">
        <v>482</v>
      </c>
      <c r="B60" s="16" t="s">
        <v>483</v>
      </c>
      <c r="C60" s="16"/>
      <c r="D60" s="16"/>
      <c r="E60" s="16"/>
      <c r="F60" s="16"/>
      <c r="G60" s="4">
        <f t="shared" si="12"/>
        <v>0</v>
      </c>
      <c r="H60" s="16">
        <v>0</v>
      </c>
      <c r="I60" s="12">
        <f t="shared" si="13"/>
        <v>0</v>
      </c>
      <c r="J60" s="24">
        <f t="shared" si="14"/>
        <v>0</v>
      </c>
      <c r="K60" s="44">
        <f t="shared" si="15"/>
        <v>0</v>
      </c>
      <c r="L60" s="269"/>
    </row>
    <row r="61" spans="1:12" s="18" customFormat="1" ht="24.75" customHeight="1">
      <c r="A61" s="32" t="s">
        <v>484</v>
      </c>
      <c r="B61" s="16" t="s">
        <v>485</v>
      </c>
      <c r="C61" s="16">
        <v>2242</v>
      </c>
      <c r="D61" s="16" t="s">
        <v>39</v>
      </c>
      <c r="E61" s="16">
        <v>2876</v>
      </c>
      <c r="F61" s="16" t="s">
        <v>1486</v>
      </c>
      <c r="G61" s="4">
        <f t="shared" si="12"/>
        <v>634</v>
      </c>
      <c r="H61" s="16">
        <v>54</v>
      </c>
      <c r="I61" s="12">
        <f t="shared" si="13"/>
        <v>373.426</v>
      </c>
      <c r="J61" s="24">
        <f t="shared" si="14"/>
        <v>154.44</v>
      </c>
      <c r="K61" s="44">
        <f t="shared" si="15"/>
        <v>527.866</v>
      </c>
      <c r="L61" s="269"/>
    </row>
    <row r="62" spans="1:12" s="18" customFormat="1" ht="24.75" customHeight="1">
      <c r="A62" s="32"/>
      <c r="B62" s="16"/>
      <c r="C62" s="16"/>
      <c r="D62" s="16"/>
      <c r="E62" s="16"/>
      <c r="F62" s="16"/>
      <c r="G62" s="4"/>
      <c r="H62" s="16"/>
      <c r="I62" s="12"/>
      <c r="J62" s="24"/>
      <c r="K62" s="44"/>
      <c r="L62" s="269"/>
    </row>
    <row r="63" spans="1:12" s="18" customFormat="1" ht="24.75" customHeight="1">
      <c r="A63" s="266" t="s">
        <v>37</v>
      </c>
      <c r="B63" s="266"/>
      <c r="C63" s="16"/>
      <c r="D63" s="16"/>
      <c r="E63" s="16"/>
      <c r="F63" s="16"/>
      <c r="G63" s="16"/>
      <c r="H63" s="25"/>
      <c r="I63" s="24"/>
      <c r="J63" s="24"/>
      <c r="K63" s="24"/>
      <c r="L63" s="269"/>
    </row>
    <row r="64" spans="1:12" s="18" customFormat="1" ht="30" customHeight="1">
      <c r="A64" s="271" t="s">
        <v>74</v>
      </c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3"/>
    </row>
    <row r="65" spans="1:12" s="18" customFormat="1" ht="30" customHeight="1">
      <c r="A65" s="273" t="s">
        <v>26</v>
      </c>
      <c r="B65" s="273"/>
      <c r="E65" s="273" t="s">
        <v>1475</v>
      </c>
      <c r="F65" s="273"/>
      <c r="G65" s="273"/>
      <c r="H65" s="273"/>
      <c r="I65" s="34"/>
      <c r="J65" s="274"/>
      <c r="K65" s="274"/>
      <c r="L65" s="274"/>
    </row>
    <row r="66" spans="1:12" s="18" customFormat="1" ht="24.75" customHeight="1">
      <c r="A66" s="336" t="s">
        <v>302</v>
      </c>
      <c r="B66" s="266" t="s">
        <v>27</v>
      </c>
      <c r="C66" s="266" t="s">
        <v>28</v>
      </c>
      <c r="D66" s="266"/>
      <c r="E66" s="266" t="s">
        <v>29</v>
      </c>
      <c r="F66" s="266"/>
      <c r="G66" s="266" t="s">
        <v>30</v>
      </c>
      <c r="H66" s="266"/>
      <c r="I66" s="267" t="s">
        <v>31</v>
      </c>
      <c r="J66" s="267"/>
      <c r="K66" s="267"/>
      <c r="L66" s="266" t="s">
        <v>32</v>
      </c>
    </row>
    <row r="67" spans="1:12" s="18" customFormat="1" ht="24.75" customHeight="1">
      <c r="A67" s="337"/>
      <c r="B67" s="266"/>
      <c r="C67" s="16" t="s">
        <v>33</v>
      </c>
      <c r="D67" s="16" t="s">
        <v>34</v>
      </c>
      <c r="E67" s="16" t="s">
        <v>33</v>
      </c>
      <c r="F67" s="16" t="s">
        <v>34</v>
      </c>
      <c r="G67" s="16" t="s">
        <v>33</v>
      </c>
      <c r="H67" s="25" t="s">
        <v>34</v>
      </c>
      <c r="I67" s="24" t="s">
        <v>35</v>
      </c>
      <c r="J67" s="24" t="s">
        <v>36</v>
      </c>
      <c r="K67" s="24" t="s">
        <v>37</v>
      </c>
      <c r="L67" s="266"/>
    </row>
    <row r="68" spans="1:12" s="18" customFormat="1" ht="24.75" customHeight="1">
      <c r="A68" s="32" t="s">
        <v>303</v>
      </c>
      <c r="B68" s="16" t="s">
        <v>304</v>
      </c>
      <c r="C68" s="16"/>
      <c r="D68" s="16"/>
      <c r="E68" s="16"/>
      <c r="F68" s="16"/>
      <c r="G68" s="4"/>
      <c r="H68" s="25"/>
      <c r="I68" s="12"/>
      <c r="J68" s="24"/>
      <c r="K68" s="44"/>
      <c r="L68" s="218" t="s">
        <v>1463</v>
      </c>
    </row>
    <row r="69" spans="1:12" s="18" customFormat="1" ht="24.75" customHeight="1">
      <c r="A69" s="32" t="s">
        <v>305</v>
      </c>
      <c r="B69" s="16" t="s">
        <v>304</v>
      </c>
      <c r="C69" s="16"/>
      <c r="D69" s="16"/>
      <c r="E69" s="16"/>
      <c r="F69" s="16"/>
      <c r="G69" s="4"/>
      <c r="H69" s="25"/>
      <c r="I69" s="12"/>
      <c r="J69" s="24"/>
      <c r="K69" s="44"/>
      <c r="L69" s="245"/>
    </row>
    <row r="70" spans="1:12" s="18" customFormat="1" ht="24.75" customHeight="1">
      <c r="A70" s="32" t="s">
        <v>336</v>
      </c>
      <c r="B70" s="16" t="s">
        <v>306</v>
      </c>
      <c r="C70" s="16"/>
      <c r="D70" s="16"/>
      <c r="E70" s="16"/>
      <c r="F70" s="16"/>
      <c r="G70" s="4"/>
      <c r="H70" s="25"/>
      <c r="I70" s="12"/>
      <c r="J70" s="24"/>
      <c r="K70" s="44"/>
      <c r="L70" s="245"/>
    </row>
    <row r="71" spans="1:12" s="18" customFormat="1" ht="24.75" customHeight="1">
      <c r="A71" s="32" t="s">
        <v>337</v>
      </c>
      <c r="B71" s="16" t="s">
        <v>307</v>
      </c>
      <c r="C71" s="16"/>
      <c r="D71" s="16"/>
      <c r="E71" s="16"/>
      <c r="F71" s="16"/>
      <c r="G71" s="4"/>
      <c r="H71" s="25"/>
      <c r="I71" s="12"/>
      <c r="J71" s="24"/>
      <c r="K71" s="44"/>
      <c r="L71" s="245"/>
    </row>
    <row r="72" spans="1:12" s="18" customFormat="1" ht="24.75" customHeight="1">
      <c r="A72" s="32" t="s">
        <v>338</v>
      </c>
      <c r="B72" s="14" t="s">
        <v>308</v>
      </c>
      <c r="C72" s="16"/>
      <c r="D72" s="16"/>
      <c r="E72" s="16"/>
      <c r="F72" s="16"/>
      <c r="G72" s="4"/>
      <c r="H72" s="25"/>
      <c r="I72" s="12"/>
      <c r="J72" s="24"/>
      <c r="K72" s="44"/>
      <c r="L72" s="245"/>
    </row>
    <row r="73" spans="1:12" s="18" customFormat="1" ht="24.75" customHeight="1">
      <c r="A73" s="32" t="s">
        <v>339</v>
      </c>
      <c r="B73" s="17" t="s">
        <v>352</v>
      </c>
      <c r="C73" s="16"/>
      <c r="D73" s="14" t="s">
        <v>40</v>
      </c>
      <c r="E73" s="16"/>
      <c r="F73" s="16"/>
      <c r="G73" s="4"/>
      <c r="H73" s="25"/>
      <c r="I73" s="12"/>
      <c r="J73" s="24"/>
      <c r="K73" s="44"/>
      <c r="L73" s="245"/>
    </row>
    <row r="74" spans="1:12" s="18" customFormat="1" ht="24.75" customHeight="1">
      <c r="A74" s="32" t="s">
        <v>340</v>
      </c>
      <c r="B74" s="14" t="s">
        <v>309</v>
      </c>
      <c r="C74" s="16"/>
      <c r="D74" s="16"/>
      <c r="E74" s="16"/>
      <c r="F74" s="16"/>
      <c r="G74" s="4"/>
      <c r="H74" s="25"/>
      <c r="I74" s="12"/>
      <c r="J74" s="24"/>
      <c r="K74" s="44"/>
      <c r="L74" s="245"/>
    </row>
    <row r="75" spans="1:12" s="18" customFormat="1" ht="24.75" customHeight="1">
      <c r="A75" s="32" t="s">
        <v>341</v>
      </c>
      <c r="B75" s="14" t="s">
        <v>309</v>
      </c>
      <c r="C75" s="16"/>
      <c r="D75" s="16"/>
      <c r="E75" s="16"/>
      <c r="F75" s="16"/>
      <c r="G75" s="4"/>
      <c r="H75" s="25"/>
      <c r="I75" s="12"/>
      <c r="J75" s="24"/>
      <c r="K75" s="44"/>
      <c r="L75" s="245"/>
    </row>
    <row r="76" spans="1:12" s="18" customFormat="1" ht="24.75" customHeight="1">
      <c r="A76" s="32" t="s">
        <v>342</v>
      </c>
      <c r="B76" s="14" t="s">
        <v>310</v>
      </c>
      <c r="C76" s="16"/>
      <c r="D76" s="16"/>
      <c r="E76" s="16"/>
      <c r="F76" s="16"/>
      <c r="G76" s="4"/>
      <c r="H76" s="25"/>
      <c r="I76" s="12"/>
      <c r="J76" s="24"/>
      <c r="K76" s="44"/>
      <c r="L76" s="245"/>
    </row>
    <row r="77" spans="1:12" s="18" customFormat="1" ht="24.75" customHeight="1">
      <c r="A77" s="32" t="s">
        <v>347</v>
      </c>
      <c r="B77" s="14" t="s">
        <v>356</v>
      </c>
      <c r="C77" s="16">
        <v>489</v>
      </c>
      <c r="D77" s="16" t="s">
        <v>86</v>
      </c>
      <c r="E77" s="16" t="s">
        <v>423</v>
      </c>
      <c r="F77" s="16"/>
      <c r="G77" s="4"/>
      <c r="H77" s="25"/>
      <c r="I77" s="12"/>
      <c r="J77" s="24"/>
      <c r="K77" s="44"/>
      <c r="L77" s="245"/>
    </row>
    <row r="78" spans="1:12" s="18" customFormat="1" ht="24.75" customHeight="1">
      <c r="A78" s="32" t="s">
        <v>236</v>
      </c>
      <c r="B78" s="14" t="s">
        <v>237</v>
      </c>
      <c r="C78" s="16">
        <v>7721</v>
      </c>
      <c r="D78" s="23" t="s">
        <v>238</v>
      </c>
      <c r="E78" s="16" t="s">
        <v>423</v>
      </c>
      <c r="F78" s="16"/>
      <c r="G78" s="4"/>
      <c r="H78" s="25"/>
      <c r="I78" s="12"/>
      <c r="J78" s="24"/>
      <c r="K78" s="44"/>
      <c r="L78" s="245"/>
    </row>
    <row r="79" spans="1:12" s="18" customFormat="1" ht="24.75" customHeight="1">
      <c r="A79" s="266" t="s">
        <v>357</v>
      </c>
      <c r="B79" s="266"/>
      <c r="C79" s="16"/>
      <c r="D79" s="16"/>
      <c r="E79" s="16"/>
      <c r="F79" s="16"/>
      <c r="G79" s="16"/>
      <c r="H79" s="25"/>
      <c r="I79" s="24"/>
      <c r="J79" s="24"/>
      <c r="K79" s="24"/>
      <c r="L79" s="245"/>
    </row>
    <row r="80" spans="1:12" s="18" customFormat="1" ht="24.75" customHeight="1">
      <c r="A80" s="266" t="s">
        <v>239</v>
      </c>
      <c r="B80" s="266"/>
      <c r="C80" s="16"/>
      <c r="D80" s="16"/>
      <c r="E80" s="16"/>
      <c r="F80" s="16"/>
      <c r="G80" s="16"/>
      <c r="H80" s="25"/>
      <c r="I80" s="24"/>
      <c r="J80" s="24"/>
      <c r="K80" s="24"/>
      <c r="L80" s="220"/>
    </row>
    <row r="81" spans="1:12" s="18" customFormat="1" ht="30" customHeight="1">
      <c r="A81" s="271" t="s">
        <v>345</v>
      </c>
      <c r="B81" s="272"/>
      <c r="C81" s="272"/>
      <c r="D81" s="272"/>
      <c r="E81" s="272"/>
      <c r="F81" s="272"/>
      <c r="G81" s="272"/>
      <c r="H81" s="272"/>
      <c r="I81" s="272"/>
      <c r="J81" s="272"/>
      <c r="K81" s="272"/>
      <c r="L81" s="273"/>
    </row>
    <row r="82" spans="1:12" s="18" customFormat="1" ht="30" customHeight="1">
      <c r="A82" s="273" t="s">
        <v>358</v>
      </c>
      <c r="B82" s="273"/>
      <c r="E82" s="273" t="s">
        <v>1475</v>
      </c>
      <c r="F82" s="273"/>
      <c r="G82" s="273"/>
      <c r="H82" s="273"/>
      <c r="I82" s="34"/>
      <c r="J82" s="274"/>
      <c r="K82" s="274"/>
      <c r="L82" s="274"/>
    </row>
    <row r="83" spans="1:12" s="18" customFormat="1" ht="30" customHeight="1">
      <c r="A83" s="336" t="s">
        <v>240</v>
      </c>
      <c r="B83" s="266" t="s">
        <v>359</v>
      </c>
      <c r="C83" s="266" t="s">
        <v>241</v>
      </c>
      <c r="D83" s="266"/>
      <c r="E83" s="266" t="s">
        <v>242</v>
      </c>
      <c r="F83" s="266"/>
      <c r="G83" s="266" t="s">
        <v>360</v>
      </c>
      <c r="H83" s="266"/>
      <c r="I83" s="267" t="s">
        <v>361</v>
      </c>
      <c r="J83" s="267"/>
      <c r="K83" s="267"/>
      <c r="L83" s="266" t="s">
        <v>362</v>
      </c>
    </row>
    <row r="84" spans="1:12" s="18" customFormat="1" ht="30" customHeight="1">
      <c r="A84" s="337"/>
      <c r="B84" s="266"/>
      <c r="C84" s="16" t="s">
        <v>363</v>
      </c>
      <c r="D84" s="16" t="s">
        <v>364</v>
      </c>
      <c r="E84" s="16" t="s">
        <v>363</v>
      </c>
      <c r="F84" s="16" t="s">
        <v>364</v>
      </c>
      <c r="G84" s="16" t="s">
        <v>363</v>
      </c>
      <c r="H84" s="25" t="s">
        <v>364</v>
      </c>
      <c r="I84" s="24" t="s">
        <v>365</v>
      </c>
      <c r="J84" s="24" t="s">
        <v>366</v>
      </c>
      <c r="K84" s="24" t="s">
        <v>357</v>
      </c>
      <c r="L84" s="266"/>
    </row>
    <row r="85" spans="1:12" s="18" customFormat="1" ht="27.75" customHeight="1">
      <c r="A85" s="32" t="s">
        <v>243</v>
      </c>
      <c r="B85" s="16" t="s">
        <v>244</v>
      </c>
      <c r="C85" s="16"/>
      <c r="D85" s="16" t="s">
        <v>62</v>
      </c>
      <c r="E85" s="16"/>
      <c r="F85" s="16"/>
      <c r="G85" s="4"/>
      <c r="H85" s="25"/>
      <c r="I85" s="12"/>
      <c r="J85" s="24"/>
      <c r="K85" s="44"/>
      <c r="L85" s="269" t="s">
        <v>1476</v>
      </c>
    </row>
    <row r="86" spans="1:12" s="18" customFormat="1" ht="27.75" customHeight="1">
      <c r="A86" s="32" t="s">
        <v>245</v>
      </c>
      <c r="B86" s="16" t="s">
        <v>244</v>
      </c>
      <c r="C86" s="16"/>
      <c r="D86" s="16"/>
      <c r="E86" s="16"/>
      <c r="F86" s="16"/>
      <c r="G86" s="4"/>
      <c r="H86" s="25"/>
      <c r="I86" s="12"/>
      <c r="J86" s="24"/>
      <c r="K86" s="44"/>
      <c r="L86" s="269"/>
    </row>
    <row r="87" spans="1:12" s="18" customFormat="1" ht="27.75" customHeight="1">
      <c r="A87" s="32" t="s">
        <v>75</v>
      </c>
      <c r="B87" s="16" t="s">
        <v>344</v>
      </c>
      <c r="C87" s="16"/>
      <c r="D87" s="16"/>
      <c r="E87" s="16"/>
      <c r="F87" s="16"/>
      <c r="G87" s="4"/>
      <c r="H87" s="25"/>
      <c r="I87" s="12"/>
      <c r="J87" s="24"/>
      <c r="K87" s="44"/>
      <c r="L87" s="269"/>
    </row>
    <row r="88" spans="1:12" s="18" customFormat="1" ht="27.75" customHeight="1">
      <c r="A88" s="32" t="s">
        <v>76</v>
      </c>
      <c r="B88" s="16" t="s">
        <v>344</v>
      </c>
      <c r="C88" s="16"/>
      <c r="D88" s="16"/>
      <c r="E88" s="16"/>
      <c r="F88" s="16"/>
      <c r="G88" s="4"/>
      <c r="H88" s="25"/>
      <c r="I88" s="12"/>
      <c r="J88" s="24"/>
      <c r="K88" s="44"/>
      <c r="L88" s="269"/>
    </row>
    <row r="89" spans="1:12" s="18" customFormat="1" ht="27.75" customHeight="1">
      <c r="A89" s="32" t="s">
        <v>77</v>
      </c>
      <c r="B89" s="14" t="s">
        <v>246</v>
      </c>
      <c r="C89" s="16"/>
      <c r="D89" s="14"/>
      <c r="E89" s="16"/>
      <c r="F89" s="16"/>
      <c r="G89" s="16"/>
      <c r="H89" s="25"/>
      <c r="I89" s="24"/>
      <c r="J89" s="24"/>
      <c r="K89" s="24"/>
      <c r="L89" s="269"/>
    </row>
    <row r="90" spans="1:12" s="18" customFormat="1" ht="27.75" customHeight="1">
      <c r="A90" s="32" t="s">
        <v>78</v>
      </c>
      <c r="B90" s="17" t="s">
        <v>343</v>
      </c>
      <c r="C90" s="16"/>
      <c r="D90" s="14"/>
      <c r="E90" s="16"/>
      <c r="F90" s="16"/>
      <c r="G90" s="16"/>
      <c r="H90" s="25"/>
      <c r="I90" s="24"/>
      <c r="J90" s="24"/>
      <c r="K90" s="24"/>
      <c r="L90" s="269"/>
    </row>
    <row r="91" spans="1:12" s="18" customFormat="1" ht="27.75" customHeight="1">
      <c r="A91" s="32" t="s">
        <v>79</v>
      </c>
      <c r="B91" s="14" t="s">
        <v>344</v>
      </c>
      <c r="C91" s="16"/>
      <c r="D91" s="14"/>
      <c r="E91" s="16"/>
      <c r="F91" s="16"/>
      <c r="G91" s="16"/>
      <c r="H91" s="25"/>
      <c r="I91" s="24"/>
      <c r="J91" s="24"/>
      <c r="K91" s="24"/>
      <c r="L91" s="269"/>
    </row>
    <row r="92" spans="1:12" s="18" customFormat="1" ht="27.75" customHeight="1">
      <c r="A92" s="32" t="s">
        <v>80</v>
      </c>
      <c r="B92" s="14" t="s">
        <v>344</v>
      </c>
      <c r="C92" s="16"/>
      <c r="D92" s="14"/>
      <c r="E92" s="16"/>
      <c r="F92" s="16"/>
      <c r="G92" s="16"/>
      <c r="H92" s="25"/>
      <c r="I92" s="24"/>
      <c r="J92" s="24"/>
      <c r="K92" s="24"/>
      <c r="L92" s="269"/>
    </row>
    <row r="93" spans="1:12" s="18" customFormat="1" ht="27.75" customHeight="1">
      <c r="A93" s="32" t="s">
        <v>81</v>
      </c>
      <c r="B93" s="14" t="s">
        <v>247</v>
      </c>
      <c r="C93" s="16"/>
      <c r="D93" s="14"/>
      <c r="E93" s="16"/>
      <c r="F93" s="16"/>
      <c r="G93" s="16"/>
      <c r="H93" s="25"/>
      <c r="I93" s="24"/>
      <c r="J93" s="24"/>
      <c r="K93" s="24"/>
      <c r="L93" s="269"/>
    </row>
    <row r="94" spans="1:12" s="18" customFormat="1" ht="27.75" customHeight="1">
      <c r="A94" s="338" t="s">
        <v>357</v>
      </c>
      <c r="B94" s="339"/>
      <c r="C94" s="16"/>
      <c r="D94" s="16"/>
      <c r="E94" s="16"/>
      <c r="F94" s="16"/>
      <c r="G94" s="16"/>
      <c r="H94" s="25"/>
      <c r="I94" s="24"/>
      <c r="J94" s="24"/>
      <c r="K94" s="24"/>
      <c r="L94" s="269"/>
    </row>
    <row r="95" spans="1:12" s="18" customFormat="1" ht="30" customHeight="1">
      <c r="A95" s="266" t="s">
        <v>239</v>
      </c>
      <c r="B95" s="266"/>
      <c r="C95" s="16"/>
      <c r="D95" s="16"/>
      <c r="E95" s="16"/>
      <c r="F95" s="16"/>
      <c r="G95" s="16"/>
      <c r="H95" s="25"/>
      <c r="I95" s="24"/>
      <c r="J95" s="24"/>
      <c r="K95" s="24"/>
      <c r="L95" s="269"/>
    </row>
    <row r="96" spans="1:12" s="18" customFormat="1" ht="29.25" customHeight="1">
      <c r="A96" s="271" t="s">
        <v>345</v>
      </c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3"/>
    </row>
    <row r="97" spans="1:12" s="18" customFormat="1" ht="29.25" customHeight="1">
      <c r="A97" s="273" t="s">
        <v>358</v>
      </c>
      <c r="B97" s="273"/>
      <c r="E97" s="273" t="s">
        <v>1475</v>
      </c>
      <c r="F97" s="273"/>
      <c r="G97" s="273"/>
      <c r="H97" s="273"/>
      <c r="I97" s="34"/>
      <c r="J97" s="274"/>
      <c r="K97" s="274"/>
      <c r="L97" s="274"/>
    </row>
    <row r="98" spans="1:12" s="18" customFormat="1" ht="29.25" customHeight="1">
      <c r="A98" s="336" t="s">
        <v>248</v>
      </c>
      <c r="B98" s="266" t="s">
        <v>359</v>
      </c>
      <c r="C98" s="266" t="s">
        <v>241</v>
      </c>
      <c r="D98" s="266"/>
      <c r="E98" s="266" t="s">
        <v>242</v>
      </c>
      <c r="F98" s="266"/>
      <c r="G98" s="266" t="s">
        <v>360</v>
      </c>
      <c r="H98" s="266"/>
      <c r="I98" s="267" t="s">
        <v>361</v>
      </c>
      <c r="J98" s="267"/>
      <c r="K98" s="267"/>
      <c r="L98" s="266" t="s">
        <v>362</v>
      </c>
    </row>
    <row r="99" spans="1:12" s="18" customFormat="1" ht="29.25" customHeight="1">
      <c r="A99" s="337"/>
      <c r="B99" s="266"/>
      <c r="C99" s="16" t="s">
        <v>363</v>
      </c>
      <c r="D99" s="16" t="s">
        <v>364</v>
      </c>
      <c r="E99" s="16" t="s">
        <v>363</v>
      </c>
      <c r="F99" s="16" t="s">
        <v>364</v>
      </c>
      <c r="G99" s="16" t="s">
        <v>363</v>
      </c>
      <c r="H99" s="25" t="s">
        <v>364</v>
      </c>
      <c r="I99" s="24" t="s">
        <v>365</v>
      </c>
      <c r="J99" s="24" t="s">
        <v>366</v>
      </c>
      <c r="K99" s="24" t="s">
        <v>357</v>
      </c>
      <c r="L99" s="266"/>
    </row>
    <row r="100" spans="1:12" s="18" customFormat="1" ht="29.25" customHeight="1">
      <c r="A100" s="68" t="s">
        <v>459</v>
      </c>
      <c r="B100" s="67" t="s">
        <v>460</v>
      </c>
      <c r="C100" s="16">
        <v>4072</v>
      </c>
      <c r="D100" s="16" t="s">
        <v>458</v>
      </c>
      <c r="E100" s="16">
        <v>5168</v>
      </c>
      <c r="F100" s="16" t="s">
        <v>458</v>
      </c>
      <c r="G100" s="16">
        <f>E100-C100</f>
        <v>1096</v>
      </c>
      <c r="H100" s="25">
        <v>72</v>
      </c>
      <c r="I100" s="12">
        <f>G100*0.589</f>
        <v>645.544</v>
      </c>
      <c r="J100" s="24">
        <f>H100*2.86</f>
        <v>205.92</v>
      </c>
      <c r="K100" s="44">
        <f>J100+I100</f>
        <v>851.4639999999999</v>
      </c>
      <c r="L100" s="269" t="s">
        <v>1476</v>
      </c>
    </row>
    <row r="101" spans="1:12" s="18" customFormat="1" ht="29.25" customHeight="1">
      <c r="A101" s="32" t="s">
        <v>274</v>
      </c>
      <c r="B101" s="16" t="s">
        <v>63</v>
      </c>
      <c r="C101" s="16">
        <v>2427</v>
      </c>
      <c r="D101" s="16" t="s">
        <v>458</v>
      </c>
      <c r="E101" s="16">
        <v>2747</v>
      </c>
      <c r="F101" s="16" t="s">
        <v>458</v>
      </c>
      <c r="G101" s="16">
        <f aca="true" t="shared" si="16" ref="G101:G109">E101-C101</f>
        <v>320</v>
      </c>
      <c r="H101" s="4">
        <v>72</v>
      </c>
      <c r="I101" s="12">
        <f aca="true" t="shared" si="17" ref="I101:I109">G101*0.589</f>
        <v>188.48</v>
      </c>
      <c r="J101" s="24">
        <f aca="true" t="shared" si="18" ref="J101:J109">H101*2.86</f>
        <v>205.92</v>
      </c>
      <c r="K101" s="44">
        <f aca="true" t="shared" si="19" ref="K101:K109">J101+I101</f>
        <v>394.4</v>
      </c>
      <c r="L101" s="269"/>
    </row>
    <row r="102" spans="1:12" s="18" customFormat="1" ht="29.25" customHeight="1">
      <c r="A102" s="32" t="s">
        <v>276</v>
      </c>
      <c r="B102" s="21" t="s">
        <v>64</v>
      </c>
      <c r="C102" s="16">
        <v>4462</v>
      </c>
      <c r="D102" s="16" t="s">
        <v>86</v>
      </c>
      <c r="E102" s="16">
        <v>6365</v>
      </c>
      <c r="F102" s="16" t="s">
        <v>86</v>
      </c>
      <c r="G102" s="16">
        <f t="shared" si="16"/>
        <v>1903</v>
      </c>
      <c r="H102" s="4">
        <v>36</v>
      </c>
      <c r="I102" s="12">
        <f t="shared" si="17"/>
        <v>1120.867</v>
      </c>
      <c r="J102" s="24">
        <f t="shared" si="18"/>
        <v>102.96</v>
      </c>
      <c r="K102" s="44">
        <f t="shared" si="19"/>
        <v>1223.827</v>
      </c>
      <c r="L102" s="269"/>
    </row>
    <row r="103" spans="1:12" s="18" customFormat="1" ht="29.25" customHeight="1">
      <c r="A103" s="32" t="s">
        <v>249</v>
      </c>
      <c r="B103" s="16" t="s">
        <v>250</v>
      </c>
      <c r="C103" s="16">
        <v>4061</v>
      </c>
      <c r="D103" s="16" t="s">
        <v>86</v>
      </c>
      <c r="E103" s="16">
        <v>4697</v>
      </c>
      <c r="F103" s="16" t="s">
        <v>86</v>
      </c>
      <c r="G103" s="16">
        <f t="shared" si="16"/>
        <v>636</v>
      </c>
      <c r="H103" s="4">
        <v>36</v>
      </c>
      <c r="I103" s="12">
        <f t="shared" si="17"/>
        <v>374.604</v>
      </c>
      <c r="J103" s="24">
        <f t="shared" si="18"/>
        <v>102.96</v>
      </c>
      <c r="K103" s="44">
        <f t="shared" si="19"/>
        <v>477.56399999999996</v>
      </c>
      <c r="L103" s="269"/>
    </row>
    <row r="104" spans="1:12" s="18" customFormat="1" ht="29.25" customHeight="1">
      <c r="A104" s="32" t="s">
        <v>280</v>
      </c>
      <c r="B104" s="14" t="s">
        <v>65</v>
      </c>
      <c r="C104" s="16">
        <v>5015</v>
      </c>
      <c r="D104" s="16" t="s">
        <v>39</v>
      </c>
      <c r="E104" s="16">
        <v>7427</v>
      </c>
      <c r="F104" s="16" t="s">
        <v>39</v>
      </c>
      <c r="G104" s="16">
        <f t="shared" si="16"/>
        <v>2412</v>
      </c>
      <c r="H104" s="4">
        <v>54</v>
      </c>
      <c r="I104" s="12">
        <f t="shared" si="17"/>
        <v>1420.668</v>
      </c>
      <c r="J104" s="24">
        <f t="shared" si="18"/>
        <v>154.44</v>
      </c>
      <c r="K104" s="44">
        <f t="shared" si="19"/>
        <v>1575.108</v>
      </c>
      <c r="L104" s="269"/>
    </row>
    <row r="105" spans="1:12" s="18" customFormat="1" ht="29.25" customHeight="1">
      <c r="A105" s="32" t="s">
        <v>251</v>
      </c>
      <c r="B105" s="16" t="s">
        <v>252</v>
      </c>
      <c r="C105" s="16">
        <v>7590</v>
      </c>
      <c r="D105" s="16" t="s">
        <v>39</v>
      </c>
      <c r="E105" s="16">
        <v>9703</v>
      </c>
      <c r="F105" s="16" t="s">
        <v>39</v>
      </c>
      <c r="G105" s="16">
        <f t="shared" si="16"/>
        <v>2113</v>
      </c>
      <c r="H105" s="4">
        <v>54</v>
      </c>
      <c r="I105" s="12">
        <f t="shared" si="17"/>
        <v>1244.557</v>
      </c>
      <c r="J105" s="24">
        <f t="shared" si="18"/>
        <v>154.44</v>
      </c>
      <c r="K105" s="44">
        <f t="shared" si="19"/>
        <v>1398.997</v>
      </c>
      <c r="L105" s="269"/>
    </row>
    <row r="106" spans="1:12" s="18" customFormat="1" ht="29.25" customHeight="1">
      <c r="A106" s="32" t="s">
        <v>253</v>
      </c>
      <c r="B106" s="21" t="s">
        <v>254</v>
      </c>
      <c r="C106" s="16"/>
      <c r="D106" s="16"/>
      <c r="E106" s="16">
        <v>747</v>
      </c>
      <c r="F106" s="16" t="s">
        <v>458</v>
      </c>
      <c r="G106" s="16">
        <f t="shared" si="16"/>
        <v>747</v>
      </c>
      <c r="H106" s="4">
        <v>72</v>
      </c>
      <c r="I106" s="12">
        <f t="shared" si="17"/>
        <v>439.983</v>
      </c>
      <c r="J106" s="24">
        <f t="shared" si="18"/>
        <v>205.92</v>
      </c>
      <c r="K106" s="44">
        <f t="shared" si="19"/>
        <v>645.903</v>
      </c>
      <c r="L106" s="269"/>
    </row>
    <row r="107" spans="1:19" s="69" customFormat="1" ht="29.25" customHeight="1">
      <c r="A107" s="68" t="s">
        <v>465</v>
      </c>
      <c r="B107" s="67" t="s">
        <v>466</v>
      </c>
      <c r="C107" s="67">
        <v>6954</v>
      </c>
      <c r="D107" s="67" t="s">
        <v>39</v>
      </c>
      <c r="E107" s="67">
        <v>7271</v>
      </c>
      <c r="F107" s="67" t="s">
        <v>39</v>
      </c>
      <c r="G107" s="16">
        <f t="shared" si="16"/>
        <v>317</v>
      </c>
      <c r="H107" s="4">
        <v>54</v>
      </c>
      <c r="I107" s="12">
        <f t="shared" si="17"/>
        <v>186.713</v>
      </c>
      <c r="J107" s="24">
        <f t="shared" si="18"/>
        <v>154.44</v>
      </c>
      <c r="K107" s="44">
        <f t="shared" si="19"/>
        <v>341.153</v>
      </c>
      <c r="L107" s="269"/>
      <c r="M107" s="334"/>
      <c r="N107" s="335"/>
      <c r="O107" s="335"/>
      <c r="P107" s="335"/>
      <c r="Q107" s="335"/>
      <c r="R107" s="335"/>
      <c r="S107" s="335"/>
    </row>
    <row r="108" spans="1:12" s="18" customFormat="1" ht="29.25" customHeight="1">
      <c r="A108" s="32" t="s">
        <v>255</v>
      </c>
      <c r="B108" s="14" t="s">
        <v>256</v>
      </c>
      <c r="C108" s="16">
        <v>5016</v>
      </c>
      <c r="D108" s="16" t="s">
        <v>40</v>
      </c>
      <c r="E108" s="16">
        <v>8384</v>
      </c>
      <c r="F108" s="16" t="s">
        <v>40</v>
      </c>
      <c r="G108" s="16">
        <f t="shared" si="16"/>
        <v>3368</v>
      </c>
      <c r="H108" s="4">
        <v>18</v>
      </c>
      <c r="I108" s="12">
        <f t="shared" si="17"/>
        <v>1983.752</v>
      </c>
      <c r="J108" s="24">
        <f t="shared" si="18"/>
        <v>51.48</v>
      </c>
      <c r="K108" s="44">
        <f t="shared" si="19"/>
        <v>2035.232</v>
      </c>
      <c r="L108" s="269"/>
    </row>
    <row r="109" spans="1:12" s="18" customFormat="1" ht="29.25" customHeight="1">
      <c r="A109" s="32" t="s">
        <v>257</v>
      </c>
      <c r="B109" s="16" t="s">
        <v>258</v>
      </c>
      <c r="C109" s="16">
        <v>2518</v>
      </c>
      <c r="D109" s="16" t="s">
        <v>40</v>
      </c>
      <c r="E109" s="16">
        <v>3424</v>
      </c>
      <c r="F109" s="16" t="s">
        <v>40</v>
      </c>
      <c r="G109" s="16">
        <f t="shared" si="16"/>
        <v>906</v>
      </c>
      <c r="H109" s="4">
        <v>18</v>
      </c>
      <c r="I109" s="12">
        <f t="shared" si="17"/>
        <v>533.634</v>
      </c>
      <c r="J109" s="24">
        <f t="shared" si="18"/>
        <v>51.48</v>
      </c>
      <c r="K109" s="44">
        <f t="shared" si="19"/>
        <v>585.114</v>
      </c>
      <c r="L109" s="269"/>
    </row>
    <row r="110" spans="1:12" s="18" customFormat="1" ht="29.25" customHeight="1">
      <c r="A110" s="266" t="s">
        <v>357</v>
      </c>
      <c r="B110" s="266"/>
      <c r="C110" s="16"/>
      <c r="D110" s="16"/>
      <c r="E110" s="16"/>
      <c r="F110" s="16"/>
      <c r="G110" s="16"/>
      <c r="H110" s="25"/>
      <c r="I110" s="24"/>
      <c r="J110" s="24"/>
      <c r="K110" s="24"/>
      <c r="L110" s="269"/>
    </row>
    <row r="111" spans="1:12" s="18" customFormat="1" ht="30" customHeight="1">
      <c r="A111" s="271" t="s">
        <v>345</v>
      </c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L111" s="273"/>
    </row>
    <row r="112" spans="1:12" s="18" customFormat="1" ht="27.75" customHeight="1">
      <c r="A112" s="273" t="s">
        <v>358</v>
      </c>
      <c r="B112" s="273"/>
      <c r="E112" s="273" t="s">
        <v>1475</v>
      </c>
      <c r="F112" s="273"/>
      <c r="G112" s="273"/>
      <c r="H112" s="273"/>
      <c r="I112" s="34"/>
      <c r="J112" s="274"/>
      <c r="K112" s="274"/>
      <c r="L112" s="274"/>
    </row>
    <row r="113" spans="1:12" s="18" customFormat="1" ht="27.75" customHeight="1">
      <c r="A113" s="336" t="s">
        <v>248</v>
      </c>
      <c r="B113" s="266" t="s">
        <v>359</v>
      </c>
      <c r="C113" s="266" t="s">
        <v>241</v>
      </c>
      <c r="D113" s="266"/>
      <c r="E113" s="266" t="s">
        <v>242</v>
      </c>
      <c r="F113" s="266"/>
      <c r="G113" s="266" t="s">
        <v>360</v>
      </c>
      <c r="H113" s="266"/>
      <c r="I113" s="267" t="s">
        <v>361</v>
      </c>
      <c r="J113" s="267"/>
      <c r="K113" s="267"/>
      <c r="L113" s="266" t="s">
        <v>362</v>
      </c>
    </row>
    <row r="114" spans="1:12" s="18" customFormat="1" ht="27.75" customHeight="1">
      <c r="A114" s="337"/>
      <c r="B114" s="266"/>
      <c r="C114" s="16" t="s">
        <v>363</v>
      </c>
      <c r="D114" s="16" t="s">
        <v>364</v>
      </c>
      <c r="E114" s="16" t="s">
        <v>363</v>
      </c>
      <c r="F114" s="16" t="s">
        <v>364</v>
      </c>
      <c r="G114" s="16" t="s">
        <v>363</v>
      </c>
      <c r="H114" s="25" t="s">
        <v>364</v>
      </c>
      <c r="I114" s="24" t="s">
        <v>365</v>
      </c>
      <c r="J114" s="24" t="s">
        <v>366</v>
      </c>
      <c r="K114" s="24" t="s">
        <v>357</v>
      </c>
      <c r="L114" s="266"/>
    </row>
    <row r="115" spans="1:12" s="18" customFormat="1" ht="27.75" customHeight="1">
      <c r="A115" s="32" t="s">
        <v>346</v>
      </c>
      <c r="B115" s="16" t="s">
        <v>259</v>
      </c>
      <c r="C115" s="16">
        <v>2576</v>
      </c>
      <c r="D115" s="16" t="s">
        <v>40</v>
      </c>
      <c r="E115" s="16">
        <v>3586</v>
      </c>
      <c r="F115" s="16" t="s">
        <v>40</v>
      </c>
      <c r="G115" s="16">
        <f>E115-C115</f>
        <v>1010</v>
      </c>
      <c r="H115" s="25">
        <v>18</v>
      </c>
      <c r="I115" s="12">
        <f>G115*0.589</f>
        <v>594.89</v>
      </c>
      <c r="J115" s="24">
        <f>H115*2.86</f>
        <v>51.48</v>
      </c>
      <c r="K115" s="44">
        <f>J115+I115</f>
        <v>646.37</v>
      </c>
      <c r="L115" s="269" t="s">
        <v>1476</v>
      </c>
    </row>
    <row r="116" spans="1:12" s="18" customFormat="1" ht="27.75" customHeight="1">
      <c r="A116" s="32" t="s">
        <v>260</v>
      </c>
      <c r="B116" s="16" t="s">
        <v>66</v>
      </c>
      <c r="C116" s="16">
        <v>3123</v>
      </c>
      <c r="D116" s="16" t="s">
        <v>86</v>
      </c>
      <c r="E116" s="16">
        <v>4524</v>
      </c>
      <c r="F116" s="16" t="s">
        <v>86</v>
      </c>
      <c r="G116" s="16">
        <f aca="true" t="shared" si="20" ref="G116:G124">E116-C116</f>
        <v>1401</v>
      </c>
      <c r="H116" s="25">
        <v>36</v>
      </c>
      <c r="I116" s="12">
        <f aca="true" t="shared" si="21" ref="I116:I124">G116*0.589</f>
        <v>825.189</v>
      </c>
      <c r="J116" s="24">
        <f aca="true" t="shared" si="22" ref="J116:J124">H116*2.86</f>
        <v>102.96</v>
      </c>
      <c r="K116" s="44">
        <f aca="true" t="shared" si="23" ref="K116:K124">J116+I116</f>
        <v>928.149</v>
      </c>
      <c r="L116" s="269"/>
    </row>
    <row r="117" spans="1:12" s="18" customFormat="1" ht="27.75" customHeight="1">
      <c r="A117" s="32" t="s">
        <v>261</v>
      </c>
      <c r="B117" s="16" t="s">
        <v>67</v>
      </c>
      <c r="C117" s="16">
        <v>984</v>
      </c>
      <c r="D117" s="16" t="s">
        <v>86</v>
      </c>
      <c r="E117" s="16">
        <v>1363</v>
      </c>
      <c r="F117" s="16" t="s">
        <v>86</v>
      </c>
      <c r="G117" s="16">
        <f t="shared" si="20"/>
        <v>379</v>
      </c>
      <c r="H117" s="25">
        <v>36</v>
      </c>
      <c r="I117" s="12">
        <f t="shared" si="21"/>
        <v>223.231</v>
      </c>
      <c r="J117" s="24">
        <f t="shared" si="22"/>
        <v>102.96</v>
      </c>
      <c r="K117" s="44">
        <f t="shared" si="23"/>
        <v>326.191</v>
      </c>
      <c r="L117" s="269"/>
    </row>
    <row r="118" spans="1:12" s="18" customFormat="1" ht="27.75" customHeight="1">
      <c r="A118" s="32" t="s">
        <v>262</v>
      </c>
      <c r="B118" s="16" t="s">
        <v>68</v>
      </c>
      <c r="C118" s="16">
        <v>4068</v>
      </c>
      <c r="D118" s="16" t="s">
        <v>86</v>
      </c>
      <c r="E118" s="16">
        <v>5148</v>
      </c>
      <c r="F118" s="16" t="s">
        <v>86</v>
      </c>
      <c r="G118" s="16">
        <f t="shared" si="20"/>
        <v>1080</v>
      </c>
      <c r="H118" s="25">
        <v>36</v>
      </c>
      <c r="I118" s="12">
        <f t="shared" si="21"/>
        <v>636.12</v>
      </c>
      <c r="J118" s="24">
        <f t="shared" si="22"/>
        <v>102.96</v>
      </c>
      <c r="K118" s="44">
        <f t="shared" si="23"/>
        <v>739.08</v>
      </c>
      <c r="L118" s="269"/>
    </row>
    <row r="119" spans="1:12" s="18" customFormat="1" ht="27.75" customHeight="1">
      <c r="A119" s="32" t="s">
        <v>263</v>
      </c>
      <c r="B119" s="21" t="s">
        <v>264</v>
      </c>
      <c r="C119" s="16">
        <v>3870</v>
      </c>
      <c r="D119" s="16" t="s">
        <v>40</v>
      </c>
      <c r="E119" s="16">
        <v>5332</v>
      </c>
      <c r="F119" s="16" t="s">
        <v>40</v>
      </c>
      <c r="G119" s="16">
        <f t="shared" si="20"/>
        <v>1462</v>
      </c>
      <c r="H119" s="53">
        <v>18</v>
      </c>
      <c r="I119" s="12">
        <f t="shared" si="21"/>
        <v>861.1179999999999</v>
      </c>
      <c r="J119" s="24">
        <f t="shared" si="22"/>
        <v>51.48</v>
      </c>
      <c r="K119" s="44">
        <f t="shared" si="23"/>
        <v>912.598</v>
      </c>
      <c r="L119" s="269"/>
    </row>
    <row r="120" spans="1:12" s="18" customFormat="1" ht="27.75" customHeight="1">
      <c r="A120" s="32" t="s">
        <v>265</v>
      </c>
      <c r="B120" s="16" t="s">
        <v>69</v>
      </c>
      <c r="C120" s="16">
        <v>3224</v>
      </c>
      <c r="D120" s="16" t="s">
        <v>86</v>
      </c>
      <c r="E120" s="16">
        <v>4002</v>
      </c>
      <c r="F120" s="16" t="s">
        <v>86</v>
      </c>
      <c r="G120" s="16">
        <f t="shared" si="20"/>
        <v>778</v>
      </c>
      <c r="H120" s="16">
        <v>36</v>
      </c>
      <c r="I120" s="12">
        <f t="shared" si="21"/>
        <v>458.24199999999996</v>
      </c>
      <c r="J120" s="24">
        <f t="shared" si="22"/>
        <v>102.96</v>
      </c>
      <c r="K120" s="44">
        <f t="shared" si="23"/>
        <v>561.202</v>
      </c>
      <c r="L120" s="269"/>
    </row>
    <row r="121" spans="1:14" s="18" customFormat="1" ht="27.75" customHeight="1">
      <c r="A121" s="32" t="s">
        <v>266</v>
      </c>
      <c r="B121" s="16" t="s">
        <v>267</v>
      </c>
      <c r="C121" s="16">
        <v>3935</v>
      </c>
      <c r="D121" s="16" t="s">
        <v>86</v>
      </c>
      <c r="E121" s="16">
        <v>4685</v>
      </c>
      <c r="F121" s="16" t="s">
        <v>86</v>
      </c>
      <c r="G121" s="16">
        <f t="shared" si="20"/>
        <v>750</v>
      </c>
      <c r="H121" s="25">
        <v>36</v>
      </c>
      <c r="I121" s="12">
        <f t="shared" si="21"/>
        <v>441.75</v>
      </c>
      <c r="J121" s="24">
        <f t="shared" si="22"/>
        <v>102.96</v>
      </c>
      <c r="K121" s="44">
        <f t="shared" si="23"/>
        <v>544.71</v>
      </c>
      <c r="L121" s="269"/>
      <c r="M121" s="330" t="s">
        <v>467</v>
      </c>
      <c r="N121" s="331"/>
    </row>
    <row r="122" spans="1:12" s="18" customFormat="1" ht="27.75" customHeight="1">
      <c r="A122" s="32" t="s">
        <v>268</v>
      </c>
      <c r="B122" s="16" t="s">
        <v>70</v>
      </c>
      <c r="C122" s="16">
        <v>3987</v>
      </c>
      <c r="D122" s="16" t="s">
        <v>39</v>
      </c>
      <c r="E122" s="16">
        <v>5105</v>
      </c>
      <c r="F122" s="16" t="s">
        <v>86</v>
      </c>
      <c r="G122" s="16">
        <f t="shared" si="20"/>
        <v>1118</v>
      </c>
      <c r="H122" s="25">
        <v>36</v>
      </c>
      <c r="I122" s="12">
        <f t="shared" si="21"/>
        <v>658.502</v>
      </c>
      <c r="J122" s="24">
        <f t="shared" si="22"/>
        <v>102.96</v>
      </c>
      <c r="K122" s="44">
        <f t="shared" si="23"/>
        <v>761.462</v>
      </c>
      <c r="L122" s="269"/>
    </row>
    <row r="123" spans="1:12" s="18" customFormat="1" ht="27.75" customHeight="1">
      <c r="A123" s="32" t="s">
        <v>269</v>
      </c>
      <c r="B123" s="14" t="s">
        <v>270</v>
      </c>
      <c r="C123" s="16">
        <v>2798</v>
      </c>
      <c r="D123" s="16" t="s">
        <v>86</v>
      </c>
      <c r="E123" s="16">
        <v>3695</v>
      </c>
      <c r="F123" s="16" t="s">
        <v>86</v>
      </c>
      <c r="G123" s="16">
        <f t="shared" si="20"/>
        <v>897</v>
      </c>
      <c r="H123" s="25">
        <v>36</v>
      </c>
      <c r="I123" s="12">
        <f t="shared" si="21"/>
        <v>528.333</v>
      </c>
      <c r="J123" s="24">
        <f t="shared" si="22"/>
        <v>102.96</v>
      </c>
      <c r="K123" s="44">
        <f t="shared" si="23"/>
        <v>631.293</v>
      </c>
      <c r="L123" s="269"/>
    </row>
    <row r="124" spans="1:12" s="18" customFormat="1" ht="27.75" customHeight="1">
      <c r="A124" s="32" t="s">
        <v>71</v>
      </c>
      <c r="B124" s="16" t="s">
        <v>72</v>
      </c>
      <c r="C124" s="16">
        <v>6669</v>
      </c>
      <c r="D124" s="16" t="s">
        <v>39</v>
      </c>
      <c r="E124" s="16">
        <v>9787</v>
      </c>
      <c r="F124" s="16" t="s">
        <v>39</v>
      </c>
      <c r="G124" s="16">
        <f t="shared" si="20"/>
        <v>3118</v>
      </c>
      <c r="H124" s="25">
        <v>54</v>
      </c>
      <c r="I124" s="12">
        <f t="shared" si="21"/>
        <v>1836.502</v>
      </c>
      <c r="J124" s="24">
        <f t="shared" si="22"/>
        <v>154.44</v>
      </c>
      <c r="K124" s="44">
        <f t="shared" si="23"/>
        <v>1990.942</v>
      </c>
      <c r="L124" s="269"/>
    </row>
    <row r="125" spans="1:12" s="18" customFormat="1" ht="27.75" customHeight="1">
      <c r="A125" s="266" t="s">
        <v>357</v>
      </c>
      <c r="B125" s="266"/>
      <c r="C125" s="16"/>
      <c r="D125" s="16"/>
      <c r="E125" s="16"/>
      <c r="F125" s="16"/>
      <c r="G125" s="16"/>
      <c r="H125" s="25"/>
      <c r="I125" s="24"/>
      <c r="J125" s="24"/>
      <c r="K125" s="24"/>
      <c r="L125" s="269"/>
    </row>
    <row r="126" spans="1:12" s="18" customFormat="1" ht="30" customHeight="1">
      <c r="A126" s="271" t="s">
        <v>345</v>
      </c>
      <c r="B126" s="272"/>
      <c r="C126" s="272"/>
      <c r="D126" s="272"/>
      <c r="E126" s="272"/>
      <c r="F126" s="272"/>
      <c r="G126" s="272"/>
      <c r="H126" s="272"/>
      <c r="I126" s="272"/>
      <c r="J126" s="272"/>
      <c r="K126" s="272"/>
      <c r="L126" s="273"/>
    </row>
    <row r="127" spans="1:12" s="18" customFormat="1" ht="19.5" customHeight="1">
      <c r="A127" s="273" t="s">
        <v>358</v>
      </c>
      <c r="B127" s="273"/>
      <c r="E127" s="273" t="s">
        <v>1475</v>
      </c>
      <c r="F127" s="273"/>
      <c r="G127" s="273"/>
      <c r="H127" s="273"/>
      <c r="I127" s="34"/>
      <c r="J127" s="274"/>
      <c r="K127" s="274"/>
      <c r="L127" s="274"/>
    </row>
    <row r="128" spans="1:12" s="18" customFormat="1" ht="19.5" customHeight="1">
      <c r="A128" s="336" t="s">
        <v>271</v>
      </c>
      <c r="B128" s="266" t="s">
        <v>359</v>
      </c>
      <c r="C128" s="266" t="s">
        <v>241</v>
      </c>
      <c r="D128" s="266"/>
      <c r="E128" s="266" t="s">
        <v>242</v>
      </c>
      <c r="F128" s="266"/>
      <c r="G128" s="266" t="s">
        <v>360</v>
      </c>
      <c r="H128" s="266"/>
      <c r="I128" s="267" t="s">
        <v>361</v>
      </c>
      <c r="J128" s="267"/>
      <c r="K128" s="267"/>
      <c r="L128" s="266" t="s">
        <v>362</v>
      </c>
    </row>
    <row r="129" spans="1:12" s="18" customFormat="1" ht="19.5" customHeight="1">
      <c r="A129" s="337"/>
      <c r="B129" s="266"/>
      <c r="C129" s="16" t="s">
        <v>363</v>
      </c>
      <c r="D129" s="16" t="s">
        <v>364</v>
      </c>
      <c r="E129" s="16" t="s">
        <v>363</v>
      </c>
      <c r="F129" s="16" t="s">
        <v>364</v>
      </c>
      <c r="G129" s="16" t="s">
        <v>363</v>
      </c>
      <c r="H129" s="25" t="s">
        <v>364</v>
      </c>
      <c r="I129" s="24" t="s">
        <v>365</v>
      </c>
      <c r="J129" s="24" t="s">
        <v>366</v>
      </c>
      <c r="K129" s="24" t="s">
        <v>357</v>
      </c>
      <c r="L129" s="266"/>
    </row>
    <row r="130" spans="1:14" s="18" customFormat="1" ht="19.5" customHeight="1">
      <c r="A130" s="32" t="s">
        <v>272</v>
      </c>
      <c r="B130" s="21" t="s">
        <v>273</v>
      </c>
      <c r="C130" s="15"/>
      <c r="D130" s="67" t="s">
        <v>963</v>
      </c>
      <c r="E130" s="15"/>
      <c r="F130" s="16">
        <v>51</v>
      </c>
      <c r="G130" s="4"/>
      <c r="H130" s="16">
        <v>51</v>
      </c>
      <c r="I130" s="12"/>
      <c r="J130" s="24">
        <f>H130*2.86</f>
        <v>145.85999999999999</v>
      </c>
      <c r="K130" s="24">
        <f>J130+I130</f>
        <v>145.85999999999999</v>
      </c>
      <c r="L130" s="218" t="s">
        <v>1463</v>
      </c>
      <c r="M130" s="105"/>
      <c r="N130" s="253"/>
    </row>
    <row r="131" spans="1:12" s="18" customFormat="1" ht="19.5" customHeight="1">
      <c r="A131" s="32" t="s">
        <v>274</v>
      </c>
      <c r="B131" s="21" t="s">
        <v>275</v>
      </c>
      <c r="C131" s="15"/>
      <c r="D131" s="67" t="s">
        <v>86</v>
      </c>
      <c r="E131" s="15"/>
      <c r="F131" s="16">
        <v>100</v>
      </c>
      <c r="G131" s="4"/>
      <c r="H131" s="16">
        <v>100</v>
      </c>
      <c r="I131" s="12"/>
      <c r="J131" s="24">
        <f aca="true" t="shared" si="24" ref="J131:J145">H131*2.86</f>
        <v>286</v>
      </c>
      <c r="K131" s="24">
        <f aca="true" t="shared" si="25" ref="K131:K145">J131+I131</f>
        <v>286</v>
      </c>
      <c r="L131" s="245"/>
    </row>
    <row r="132" spans="1:12" s="18" customFormat="1" ht="19.5" customHeight="1">
      <c r="A132" s="32" t="s">
        <v>276</v>
      </c>
      <c r="B132" s="21" t="s">
        <v>277</v>
      </c>
      <c r="C132" s="15"/>
      <c r="D132" s="67" t="s">
        <v>964</v>
      </c>
      <c r="E132" s="15"/>
      <c r="F132" s="16">
        <v>60</v>
      </c>
      <c r="G132" s="4"/>
      <c r="H132" s="16">
        <v>60</v>
      </c>
      <c r="I132" s="12"/>
      <c r="J132" s="24">
        <f t="shared" si="24"/>
        <v>171.6</v>
      </c>
      <c r="K132" s="24">
        <f t="shared" si="25"/>
        <v>171.6</v>
      </c>
      <c r="L132" s="245"/>
    </row>
    <row r="133" spans="1:12" s="18" customFormat="1" ht="19.5" customHeight="1">
      <c r="A133" s="32" t="s">
        <v>278</v>
      </c>
      <c r="B133" s="21" t="s">
        <v>279</v>
      </c>
      <c r="C133" s="15"/>
      <c r="D133" s="67" t="s">
        <v>965</v>
      </c>
      <c r="E133" s="15"/>
      <c r="F133" s="16">
        <v>128</v>
      </c>
      <c r="G133" s="4"/>
      <c r="H133" s="16">
        <v>128</v>
      </c>
      <c r="I133" s="12"/>
      <c r="J133" s="24">
        <f t="shared" si="24"/>
        <v>366.08</v>
      </c>
      <c r="K133" s="24">
        <f t="shared" si="25"/>
        <v>366.08</v>
      </c>
      <c r="L133" s="245"/>
    </row>
    <row r="134" spans="1:12" s="18" customFormat="1" ht="19.5" customHeight="1">
      <c r="A134" s="32" t="s">
        <v>280</v>
      </c>
      <c r="B134" s="16" t="s">
        <v>281</v>
      </c>
      <c r="C134" s="16"/>
      <c r="D134" s="67" t="s">
        <v>964</v>
      </c>
      <c r="E134" s="16"/>
      <c r="F134" s="16">
        <v>47</v>
      </c>
      <c r="G134" s="16"/>
      <c r="H134" s="16">
        <v>47</v>
      </c>
      <c r="I134" s="24"/>
      <c r="J134" s="24">
        <f t="shared" si="24"/>
        <v>134.42</v>
      </c>
      <c r="K134" s="24">
        <f t="shared" si="25"/>
        <v>134.42</v>
      </c>
      <c r="L134" s="245"/>
    </row>
    <row r="135" spans="1:12" s="70" customFormat="1" ht="19.5" customHeight="1">
      <c r="A135" s="68" t="s">
        <v>282</v>
      </c>
      <c r="B135" s="92" t="s">
        <v>283</v>
      </c>
      <c r="C135" s="67"/>
      <c r="D135" s="67" t="s">
        <v>423</v>
      </c>
      <c r="E135" s="67"/>
      <c r="F135" s="67">
        <v>46</v>
      </c>
      <c r="G135" s="67"/>
      <c r="H135" s="67">
        <v>46</v>
      </c>
      <c r="I135" s="254"/>
      <c r="J135" s="24">
        <f t="shared" si="24"/>
        <v>131.56</v>
      </c>
      <c r="K135" s="24">
        <f t="shared" si="25"/>
        <v>131.56</v>
      </c>
      <c r="L135" s="245"/>
    </row>
    <row r="136" spans="1:12" ht="19.5" customHeight="1">
      <c r="A136" s="32" t="s">
        <v>284</v>
      </c>
      <c r="B136" s="21" t="s">
        <v>285</v>
      </c>
      <c r="C136" s="15"/>
      <c r="D136" s="67" t="s">
        <v>964</v>
      </c>
      <c r="E136" s="15"/>
      <c r="F136" s="15">
        <v>78</v>
      </c>
      <c r="G136" s="15"/>
      <c r="H136" s="15">
        <v>78</v>
      </c>
      <c r="I136" s="255"/>
      <c r="J136" s="24">
        <f t="shared" si="24"/>
        <v>223.07999999999998</v>
      </c>
      <c r="K136" s="24">
        <f t="shared" si="25"/>
        <v>223.07999999999998</v>
      </c>
      <c r="L136" s="317"/>
    </row>
    <row r="137" spans="1:12" ht="19.5" customHeight="1">
      <c r="A137" s="256" t="s">
        <v>286</v>
      </c>
      <c r="B137" s="15" t="s">
        <v>287</v>
      </c>
      <c r="C137" s="15"/>
      <c r="D137" s="67" t="s">
        <v>964</v>
      </c>
      <c r="E137" s="15"/>
      <c r="F137" s="15">
        <v>74</v>
      </c>
      <c r="G137" s="15"/>
      <c r="H137" s="15">
        <v>74</v>
      </c>
      <c r="I137" s="255"/>
      <c r="J137" s="24">
        <f t="shared" si="24"/>
        <v>211.64</v>
      </c>
      <c r="K137" s="24">
        <f t="shared" si="25"/>
        <v>211.64</v>
      </c>
      <c r="L137" s="317"/>
    </row>
    <row r="138" spans="1:12" ht="19.5" customHeight="1">
      <c r="A138" s="256" t="s">
        <v>346</v>
      </c>
      <c r="B138" s="15" t="s">
        <v>288</v>
      </c>
      <c r="C138" s="15"/>
      <c r="D138" s="67" t="s">
        <v>963</v>
      </c>
      <c r="E138" s="15"/>
      <c r="F138" s="15">
        <v>117</v>
      </c>
      <c r="G138" s="15"/>
      <c r="H138" s="15">
        <v>117</v>
      </c>
      <c r="I138" s="255"/>
      <c r="J138" s="24">
        <f t="shared" si="24"/>
        <v>334.62</v>
      </c>
      <c r="K138" s="24">
        <f t="shared" si="25"/>
        <v>334.62</v>
      </c>
      <c r="L138" s="317"/>
    </row>
    <row r="139" spans="1:12" ht="19.5" customHeight="1">
      <c r="A139" s="256" t="s">
        <v>260</v>
      </c>
      <c r="B139" s="21" t="s">
        <v>289</v>
      </c>
      <c r="C139" s="15"/>
      <c r="D139" s="67" t="s">
        <v>963</v>
      </c>
      <c r="E139" s="15"/>
      <c r="F139" s="15">
        <v>40</v>
      </c>
      <c r="G139" s="15"/>
      <c r="H139" s="15">
        <v>40</v>
      </c>
      <c r="I139" s="255"/>
      <c r="J139" s="24">
        <f t="shared" si="24"/>
        <v>114.39999999999999</v>
      </c>
      <c r="K139" s="24">
        <f t="shared" si="25"/>
        <v>114.39999999999999</v>
      </c>
      <c r="L139" s="317"/>
    </row>
    <row r="140" spans="1:12" ht="19.5" customHeight="1">
      <c r="A140" s="256" t="s">
        <v>261</v>
      </c>
      <c r="B140" s="15" t="s">
        <v>290</v>
      </c>
      <c r="C140" s="15"/>
      <c r="D140" s="67" t="s">
        <v>965</v>
      </c>
      <c r="E140" s="257"/>
      <c r="F140" s="15">
        <v>140</v>
      </c>
      <c r="G140" s="257"/>
      <c r="H140" s="15">
        <v>140</v>
      </c>
      <c r="I140" s="255"/>
      <c r="J140" s="24">
        <f t="shared" si="24"/>
        <v>400.4</v>
      </c>
      <c r="K140" s="24">
        <f t="shared" si="25"/>
        <v>400.4</v>
      </c>
      <c r="L140" s="317"/>
    </row>
    <row r="141" spans="1:12" ht="19.5" customHeight="1">
      <c r="A141" s="256" t="s">
        <v>262</v>
      </c>
      <c r="B141" s="15" t="s">
        <v>291</v>
      </c>
      <c r="C141" s="15"/>
      <c r="D141" s="67" t="s">
        <v>964</v>
      </c>
      <c r="E141" s="15"/>
      <c r="F141" s="15">
        <v>35</v>
      </c>
      <c r="G141" s="15"/>
      <c r="H141" s="15">
        <v>35</v>
      </c>
      <c r="I141" s="255"/>
      <c r="J141" s="24">
        <f t="shared" si="24"/>
        <v>100.1</v>
      </c>
      <c r="K141" s="24">
        <f t="shared" si="25"/>
        <v>100.1</v>
      </c>
      <c r="L141" s="317"/>
    </row>
    <row r="142" spans="1:12" ht="19.5" customHeight="1">
      <c r="A142" s="256" t="s">
        <v>263</v>
      </c>
      <c r="B142" s="21" t="s">
        <v>292</v>
      </c>
      <c r="C142" s="15"/>
      <c r="D142" s="67" t="s">
        <v>965</v>
      </c>
      <c r="E142" s="15"/>
      <c r="F142" s="15">
        <v>90</v>
      </c>
      <c r="G142" s="15"/>
      <c r="H142" s="15">
        <v>90</v>
      </c>
      <c r="I142" s="255"/>
      <c r="J142" s="24">
        <f t="shared" si="24"/>
        <v>257.4</v>
      </c>
      <c r="K142" s="24">
        <f t="shared" si="25"/>
        <v>257.4</v>
      </c>
      <c r="L142" s="317"/>
    </row>
    <row r="143" spans="1:16" ht="19.5" customHeight="1">
      <c r="A143" s="256" t="s">
        <v>265</v>
      </c>
      <c r="B143" s="21" t="s">
        <v>1478</v>
      </c>
      <c r="C143" s="15"/>
      <c r="D143" s="67" t="s">
        <v>964</v>
      </c>
      <c r="E143" s="15"/>
      <c r="F143" s="15">
        <v>116</v>
      </c>
      <c r="G143" s="15"/>
      <c r="H143" s="15">
        <v>116</v>
      </c>
      <c r="I143" s="255"/>
      <c r="J143" s="24">
        <f t="shared" si="24"/>
        <v>331.76</v>
      </c>
      <c r="K143" s="24">
        <f t="shared" si="25"/>
        <v>331.76</v>
      </c>
      <c r="L143" s="317"/>
      <c r="M143" s="328" t="s">
        <v>1479</v>
      </c>
      <c r="N143" s="329"/>
      <c r="O143" s="329"/>
      <c r="P143" s="329"/>
    </row>
    <row r="144" spans="1:12" ht="19.5" customHeight="1">
      <c r="A144" s="256" t="s">
        <v>266</v>
      </c>
      <c r="B144" s="15" t="s">
        <v>73</v>
      </c>
      <c r="C144" s="15"/>
      <c r="D144" s="67" t="s">
        <v>966</v>
      </c>
      <c r="E144" s="15"/>
      <c r="F144" s="15">
        <v>28</v>
      </c>
      <c r="G144" s="15"/>
      <c r="H144" s="15">
        <v>28</v>
      </c>
      <c r="I144" s="255"/>
      <c r="J144" s="24">
        <f t="shared" si="24"/>
        <v>80.08</v>
      </c>
      <c r="K144" s="24">
        <f t="shared" si="25"/>
        <v>80.08</v>
      </c>
      <c r="L144" s="317"/>
    </row>
    <row r="145" spans="1:12" ht="19.5" customHeight="1">
      <c r="A145" s="256" t="s">
        <v>268</v>
      </c>
      <c r="B145" s="223" t="s">
        <v>293</v>
      </c>
      <c r="C145" s="15"/>
      <c r="D145" s="67" t="s">
        <v>963</v>
      </c>
      <c r="E145" s="15"/>
      <c r="F145" s="15">
        <v>71</v>
      </c>
      <c r="G145" s="15"/>
      <c r="H145" s="15">
        <v>71</v>
      </c>
      <c r="I145" s="255"/>
      <c r="J145" s="24">
        <f t="shared" si="24"/>
        <v>203.06</v>
      </c>
      <c r="K145" s="24">
        <f t="shared" si="25"/>
        <v>203.06</v>
      </c>
      <c r="L145" s="317"/>
    </row>
    <row r="146" spans="1:12" ht="19.5" customHeight="1">
      <c r="A146" s="320" t="s">
        <v>357</v>
      </c>
      <c r="B146" s="320"/>
      <c r="C146" s="15"/>
      <c r="D146" s="15"/>
      <c r="E146" s="15"/>
      <c r="F146" s="15"/>
      <c r="G146" s="15"/>
      <c r="H146" s="53"/>
      <c r="I146" s="255"/>
      <c r="J146" s="255"/>
      <c r="K146" s="255"/>
      <c r="L146" s="317"/>
    </row>
    <row r="147" spans="1:12" ht="19.5" customHeight="1">
      <c r="A147" s="320" t="s">
        <v>239</v>
      </c>
      <c r="B147" s="320"/>
      <c r="C147" s="15"/>
      <c r="D147" s="15"/>
      <c r="E147" s="15"/>
      <c r="F147" s="15"/>
      <c r="G147" s="15"/>
      <c r="H147" s="53"/>
      <c r="I147" s="255"/>
      <c r="J147" s="255"/>
      <c r="K147" s="255"/>
      <c r="L147" s="318"/>
    </row>
    <row r="152" ht="14.25">
      <c r="L152" s="55"/>
    </row>
  </sheetData>
  <sheetProtection/>
  <mergeCells count="132">
    <mergeCell ref="M143:P143"/>
    <mergeCell ref="M12:N12"/>
    <mergeCell ref="M9:N9"/>
    <mergeCell ref="O9:P9"/>
    <mergeCell ref="N53:O53"/>
    <mergeCell ref="M50:N50"/>
    <mergeCell ref="M38:N38"/>
    <mergeCell ref="O38:P38"/>
    <mergeCell ref="A146:B146"/>
    <mergeCell ref="A147:B147"/>
    <mergeCell ref="G128:H128"/>
    <mergeCell ref="I128:K128"/>
    <mergeCell ref="E128:F128"/>
    <mergeCell ref="A128:A129"/>
    <mergeCell ref="B128:B129"/>
    <mergeCell ref="C128:D128"/>
    <mergeCell ref="L113:L114"/>
    <mergeCell ref="I113:K113"/>
    <mergeCell ref="L128:L129"/>
    <mergeCell ref="L130:L147"/>
    <mergeCell ref="L115:L125"/>
    <mergeCell ref="A126:L126"/>
    <mergeCell ref="A127:B127"/>
    <mergeCell ref="E127:H127"/>
    <mergeCell ref="J127:L127"/>
    <mergeCell ref="A125:B125"/>
    <mergeCell ref="J112:L112"/>
    <mergeCell ref="A98:A99"/>
    <mergeCell ref="I98:K98"/>
    <mergeCell ref="L98:L99"/>
    <mergeCell ref="A110:B110"/>
    <mergeCell ref="A111:L111"/>
    <mergeCell ref="G98:H98"/>
    <mergeCell ref="C113:D113"/>
    <mergeCell ref="E113:F113"/>
    <mergeCell ref="A113:A114"/>
    <mergeCell ref="B113:B114"/>
    <mergeCell ref="G113:H113"/>
    <mergeCell ref="A112:B112"/>
    <mergeCell ref="E112:H112"/>
    <mergeCell ref="L83:L84"/>
    <mergeCell ref="A94:B94"/>
    <mergeCell ref="A97:B97"/>
    <mergeCell ref="C98:D98"/>
    <mergeCell ref="E98:F98"/>
    <mergeCell ref="E97:H97"/>
    <mergeCell ref="B98:B99"/>
    <mergeCell ref="A95:B95"/>
    <mergeCell ref="J97:L97"/>
    <mergeCell ref="L85:L95"/>
    <mergeCell ref="A82:B82"/>
    <mergeCell ref="A83:A84"/>
    <mergeCell ref="B83:B84"/>
    <mergeCell ref="C83:D83"/>
    <mergeCell ref="E82:H82"/>
    <mergeCell ref="J82:L82"/>
    <mergeCell ref="E83:F83"/>
    <mergeCell ref="G83:H83"/>
    <mergeCell ref="I83:K83"/>
    <mergeCell ref="A79:B79"/>
    <mergeCell ref="A80:B80"/>
    <mergeCell ref="A81:L81"/>
    <mergeCell ref="L68:L80"/>
    <mergeCell ref="G66:H66"/>
    <mergeCell ref="I66:K66"/>
    <mergeCell ref="L66:L67"/>
    <mergeCell ref="A66:A67"/>
    <mergeCell ref="B66:B67"/>
    <mergeCell ref="C66:D66"/>
    <mergeCell ref="E66:F66"/>
    <mergeCell ref="A63:B63"/>
    <mergeCell ref="A64:L64"/>
    <mergeCell ref="A65:B65"/>
    <mergeCell ref="E65:H65"/>
    <mergeCell ref="J65:L65"/>
    <mergeCell ref="L50:L63"/>
    <mergeCell ref="A47:B47"/>
    <mergeCell ref="E47:H47"/>
    <mergeCell ref="J47:L47"/>
    <mergeCell ref="A48:A49"/>
    <mergeCell ref="B48:B49"/>
    <mergeCell ref="C48:D48"/>
    <mergeCell ref="E48:F48"/>
    <mergeCell ref="G48:H48"/>
    <mergeCell ref="I48:K48"/>
    <mergeCell ref="L48:L49"/>
    <mergeCell ref="E33:F33"/>
    <mergeCell ref="L35:L45"/>
    <mergeCell ref="G33:H33"/>
    <mergeCell ref="A46:L46"/>
    <mergeCell ref="A45:B45"/>
    <mergeCell ref="A33:A34"/>
    <mergeCell ref="B33:B34"/>
    <mergeCell ref="C33:D33"/>
    <mergeCell ref="I33:K33"/>
    <mergeCell ref="L33:L34"/>
    <mergeCell ref="A30:B30"/>
    <mergeCell ref="A31:L31"/>
    <mergeCell ref="G18:H18"/>
    <mergeCell ref="A32:B32"/>
    <mergeCell ref="E32:H32"/>
    <mergeCell ref="J32:L32"/>
    <mergeCell ref="C3:D3"/>
    <mergeCell ref="E3:F3"/>
    <mergeCell ref="G3:H3"/>
    <mergeCell ref="A18:A19"/>
    <mergeCell ref="B18:B19"/>
    <mergeCell ref="C18:D18"/>
    <mergeCell ref="E18:F18"/>
    <mergeCell ref="A16:L16"/>
    <mergeCell ref="A17:B17"/>
    <mergeCell ref="E17:H17"/>
    <mergeCell ref="I3:K3"/>
    <mergeCell ref="L3:L4"/>
    <mergeCell ref="L5:L15"/>
    <mergeCell ref="A1:L1"/>
    <mergeCell ref="A2:B2"/>
    <mergeCell ref="E2:H2"/>
    <mergeCell ref="J2:L2"/>
    <mergeCell ref="A15:B15"/>
    <mergeCell ref="A3:A4"/>
    <mergeCell ref="B3:B4"/>
    <mergeCell ref="J17:L17"/>
    <mergeCell ref="M121:N121"/>
    <mergeCell ref="I18:K18"/>
    <mergeCell ref="L18:L19"/>
    <mergeCell ref="L20:L30"/>
    <mergeCell ref="N28:O28"/>
    <mergeCell ref="L100:L110"/>
    <mergeCell ref="M107:S107"/>
    <mergeCell ref="P53:Q53"/>
    <mergeCell ref="A96:L96"/>
  </mergeCells>
  <printOptions/>
  <pageMargins left="0.75" right="0.61" top="1" bottom="0.85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C13" sqref="C13"/>
    </sheetView>
  </sheetViews>
  <sheetFormatPr defaultColWidth="9.00390625" defaultRowHeight="14.25"/>
  <cols>
    <col min="1" max="1" width="4.75390625" style="207" customWidth="1"/>
    <col min="2" max="2" width="9.50390625" style="207" customWidth="1"/>
    <col min="3" max="3" width="10.625" style="207" customWidth="1"/>
    <col min="4" max="5" width="9.00390625" style="183" customWidth="1"/>
    <col min="6" max="6" width="9.00390625" style="207" customWidth="1"/>
    <col min="7" max="7" width="9.00390625" style="208" customWidth="1"/>
    <col min="8" max="8" width="9.00390625" style="209" customWidth="1"/>
    <col min="9" max="9" width="9.00390625" style="208" customWidth="1"/>
    <col min="10" max="10" width="9.50390625" style="210" bestFit="1" customWidth="1"/>
    <col min="11" max="11" width="12.50390625" style="210" customWidth="1"/>
    <col min="12" max="12" width="11.875" style="211" customWidth="1"/>
    <col min="13" max="13" width="9.00390625" style="212" customWidth="1"/>
    <col min="14" max="16384" width="9.00390625" style="183" customWidth="1"/>
  </cols>
  <sheetData>
    <row r="1" spans="1:13" ht="39.75" customHeight="1">
      <c r="A1" s="358" t="s">
        <v>1522</v>
      </c>
      <c r="B1" s="358"/>
      <c r="C1" s="358"/>
      <c r="D1" s="358"/>
      <c r="E1" s="358"/>
      <c r="F1" s="358"/>
      <c r="G1" s="359"/>
      <c r="H1" s="359"/>
      <c r="I1" s="359"/>
      <c r="J1" s="360"/>
      <c r="K1" s="360"/>
      <c r="L1" s="360"/>
      <c r="M1" s="361"/>
    </row>
    <row r="2" spans="1:13" s="187" customFormat="1" ht="24.75" customHeight="1">
      <c r="A2" s="362" t="s">
        <v>1523</v>
      </c>
      <c r="B2" s="362" t="s">
        <v>488</v>
      </c>
      <c r="C2" s="362" t="s">
        <v>1524</v>
      </c>
      <c r="D2" s="362" t="s">
        <v>1525</v>
      </c>
      <c r="E2" s="362"/>
      <c r="F2" s="362" t="s">
        <v>1526</v>
      </c>
      <c r="G2" s="362"/>
      <c r="H2" s="363" t="s">
        <v>1527</v>
      </c>
      <c r="I2" s="364"/>
      <c r="J2" s="347" t="s">
        <v>1528</v>
      </c>
      <c r="K2" s="347"/>
      <c r="L2" s="347"/>
      <c r="M2" s="348" t="s">
        <v>494</v>
      </c>
    </row>
    <row r="3" spans="1:13" s="190" customFormat="1" ht="30" customHeight="1">
      <c r="A3" s="362"/>
      <c r="B3" s="362"/>
      <c r="C3" s="362"/>
      <c r="D3" s="184" t="s">
        <v>1529</v>
      </c>
      <c r="E3" s="184" t="s">
        <v>1530</v>
      </c>
      <c r="F3" s="184" t="s">
        <v>1531</v>
      </c>
      <c r="G3" s="188" t="s">
        <v>1532</v>
      </c>
      <c r="H3" s="185" t="s">
        <v>495</v>
      </c>
      <c r="I3" s="189" t="s">
        <v>496</v>
      </c>
      <c r="J3" s="186" t="s">
        <v>497</v>
      </c>
      <c r="K3" s="186" t="s">
        <v>498</v>
      </c>
      <c r="L3" s="186" t="s">
        <v>499</v>
      </c>
      <c r="M3" s="348"/>
    </row>
    <row r="4" spans="1:13" ht="27" customHeight="1">
      <c r="A4" s="191">
        <v>1</v>
      </c>
      <c r="B4" s="191" t="s">
        <v>1533</v>
      </c>
      <c r="C4" s="191" t="s">
        <v>1534</v>
      </c>
      <c r="D4" s="192">
        <v>4282</v>
      </c>
      <c r="E4" s="193">
        <v>168</v>
      </c>
      <c r="F4" s="192">
        <v>5543</v>
      </c>
      <c r="G4" s="193">
        <v>231</v>
      </c>
      <c r="H4" s="191">
        <f>F4-D4</f>
        <v>1261</v>
      </c>
      <c r="I4" s="194">
        <f>G4-E4</f>
        <v>63</v>
      </c>
      <c r="J4" s="195">
        <f>H4*0.589</f>
        <v>742.7289999999999</v>
      </c>
      <c r="K4" s="195">
        <f>I4*2.86</f>
        <v>180.17999999999998</v>
      </c>
      <c r="L4" s="195">
        <f>K4+J4</f>
        <v>922.9089999999999</v>
      </c>
      <c r="M4" s="349" t="s">
        <v>1535</v>
      </c>
    </row>
    <row r="5" spans="1:15" ht="27" customHeight="1">
      <c r="A5" s="196">
        <v>2</v>
      </c>
      <c r="B5" s="196" t="s">
        <v>1536</v>
      </c>
      <c r="C5" s="196" t="s">
        <v>1537</v>
      </c>
      <c r="D5" s="192">
        <v>112</v>
      </c>
      <c r="E5" s="193">
        <v>50</v>
      </c>
      <c r="F5" s="192">
        <v>548</v>
      </c>
      <c r="G5" s="193">
        <v>113</v>
      </c>
      <c r="H5" s="191">
        <f aca="true" t="shared" si="0" ref="H5:H15">F5-D5</f>
        <v>436</v>
      </c>
      <c r="I5" s="194">
        <f aca="true" t="shared" si="1" ref="I5:I13">G5-E5</f>
        <v>63</v>
      </c>
      <c r="J5" s="195">
        <f aca="true" t="shared" si="2" ref="J5:J15">H5*0.589</f>
        <v>256.804</v>
      </c>
      <c r="K5" s="195">
        <f aca="true" t="shared" si="3" ref="K5:K15">I5*2.86</f>
        <v>180.17999999999998</v>
      </c>
      <c r="L5" s="195">
        <f aca="true" t="shared" si="4" ref="L5:L15">K5+J5</f>
        <v>436.9839999999999</v>
      </c>
      <c r="M5" s="350"/>
      <c r="N5" s="197" t="s">
        <v>1538</v>
      </c>
      <c r="O5" s="198"/>
    </row>
    <row r="6" spans="1:13" ht="27" customHeight="1">
      <c r="A6" s="191">
        <v>3</v>
      </c>
      <c r="B6" s="191" t="s">
        <v>1539</v>
      </c>
      <c r="C6" s="191" t="s">
        <v>1540</v>
      </c>
      <c r="D6" s="192">
        <v>2571</v>
      </c>
      <c r="E6" s="193">
        <v>99</v>
      </c>
      <c r="F6" s="192">
        <v>4876</v>
      </c>
      <c r="G6" s="193">
        <v>143</v>
      </c>
      <c r="H6" s="191">
        <f t="shared" si="0"/>
        <v>2305</v>
      </c>
      <c r="I6" s="194">
        <f t="shared" si="1"/>
        <v>44</v>
      </c>
      <c r="J6" s="195">
        <f t="shared" si="2"/>
        <v>1357.645</v>
      </c>
      <c r="K6" s="195">
        <f t="shared" si="3"/>
        <v>125.83999999999999</v>
      </c>
      <c r="L6" s="195">
        <f t="shared" si="4"/>
        <v>1483.485</v>
      </c>
      <c r="M6" s="350"/>
    </row>
    <row r="7" spans="1:13" s="202" customFormat="1" ht="27" customHeight="1">
      <c r="A7" s="199">
        <v>4</v>
      </c>
      <c r="B7" s="199" t="s">
        <v>1541</v>
      </c>
      <c r="C7" s="199" t="s">
        <v>1542</v>
      </c>
      <c r="D7" s="200">
        <v>3733</v>
      </c>
      <c r="E7" s="201">
        <v>122</v>
      </c>
      <c r="F7" s="200">
        <v>4811</v>
      </c>
      <c r="G7" s="200">
        <v>138</v>
      </c>
      <c r="H7" s="191">
        <f t="shared" si="0"/>
        <v>1078</v>
      </c>
      <c r="I7" s="194">
        <f t="shared" si="1"/>
        <v>16</v>
      </c>
      <c r="J7" s="195">
        <f t="shared" si="2"/>
        <v>634.942</v>
      </c>
      <c r="K7" s="195">
        <f t="shared" si="3"/>
        <v>45.76</v>
      </c>
      <c r="L7" s="195">
        <f t="shared" si="4"/>
        <v>680.702</v>
      </c>
      <c r="M7" s="350"/>
    </row>
    <row r="8" spans="1:13" ht="27" customHeight="1">
      <c r="A8" s="191">
        <v>5</v>
      </c>
      <c r="B8" s="191" t="s">
        <v>1543</v>
      </c>
      <c r="C8" s="191" t="s">
        <v>1544</v>
      </c>
      <c r="D8" s="192">
        <v>1670</v>
      </c>
      <c r="E8" s="193">
        <v>66</v>
      </c>
      <c r="F8" s="192">
        <v>2306</v>
      </c>
      <c r="G8" s="193">
        <v>85</v>
      </c>
      <c r="H8" s="191">
        <f t="shared" si="0"/>
        <v>636</v>
      </c>
      <c r="I8" s="194">
        <f t="shared" si="1"/>
        <v>19</v>
      </c>
      <c r="J8" s="195">
        <f t="shared" si="2"/>
        <v>374.604</v>
      </c>
      <c r="K8" s="195">
        <f t="shared" si="3"/>
        <v>54.339999999999996</v>
      </c>
      <c r="L8" s="195">
        <f t="shared" si="4"/>
        <v>428.94399999999996</v>
      </c>
      <c r="M8" s="350"/>
    </row>
    <row r="9" spans="1:13" ht="27" customHeight="1">
      <c r="A9" s="191">
        <v>6</v>
      </c>
      <c r="B9" s="191" t="s">
        <v>1545</v>
      </c>
      <c r="C9" s="191" t="s">
        <v>1546</v>
      </c>
      <c r="D9" s="192">
        <v>5571</v>
      </c>
      <c r="E9" s="193">
        <v>175</v>
      </c>
      <c r="F9" s="192">
        <v>6816</v>
      </c>
      <c r="G9" s="193">
        <v>225</v>
      </c>
      <c r="H9" s="191">
        <f t="shared" si="0"/>
        <v>1245</v>
      </c>
      <c r="I9" s="194">
        <f t="shared" si="1"/>
        <v>50</v>
      </c>
      <c r="J9" s="195">
        <f t="shared" si="2"/>
        <v>733.305</v>
      </c>
      <c r="K9" s="195">
        <f t="shared" si="3"/>
        <v>143</v>
      </c>
      <c r="L9" s="195">
        <f t="shared" si="4"/>
        <v>876.305</v>
      </c>
      <c r="M9" s="350"/>
    </row>
    <row r="10" spans="1:13" ht="27" customHeight="1">
      <c r="A10" s="191">
        <v>7</v>
      </c>
      <c r="B10" s="191" t="s">
        <v>1547</v>
      </c>
      <c r="C10" s="191" t="s">
        <v>1548</v>
      </c>
      <c r="D10" s="192">
        <v>4413</v>
      </c>
      <c r="E10" s="193">
        <v>208</v>
      </c>
      <c r="F10" s="192">
        <v>6453</v>
      </c>
      <c r="G10" s="193">
        <v>281</v>
      </c>
      <c r="H10" s="191">
        <f t="shared" si="0"/>
        <v>2040</v>
      </c>
      <c r="I10" s="194">
        <f t="shared" si="1"/>
        <v>73</v>
      </c>
      <c r="J10" s="195">
        <f t="shared" si="2"/>
        <v>1201.56</v>
      </c>
      <c r="K10" s="195">
        <f t="shared" si="3"/>
        <v>208.78</v>
      </c>
      <c r="L10" s="195">
        <f t="shared" si="4"/>
        <v>1410.34</v>
      </c>
      <c r="M10" s="350"/>
    </row>
    <row r="11" spans="1:13" ht="27" customHeight="1">
      <c r="A11" s="191">
        <v>8</v>
      </c>
      <c r="B11" s="191" t="s">
        <v>1549</v>
      </c>
      <c r="C11" s="191" t="s">
        <v>1550</v>
      </c>
      <c r="D11" s="192">
        <v>0</v>
      </c>
      <c r="E11" s="193">
        <v>2</v>
      </c>
      <c r="F11" s="192">
        <v>17</v>
      </c>
      <c r="G11" s="193">
        <v>8</v>
      </c>
      <c r="H11" s="191">
        <f t="shared" si="0"/>
        <v>17</v>
      </c>
      <c r="I11" s="194">
        <f t="shared" si="1"/>
        <v>6</v>
      </c>
      <c r="J11" s="195">
        <f t="shared" si="2"/>
        <v>10.013</v>
      </c>
      <c r="K11" s="195">
        <f t="shared" si="3"/>
        <v>17.16</v>
      </c>
      <c r="L11" s="195">
        <f t="shared" si="4"/>
        <v>27.173000000000002</v>
      </c>
      <c r="M11" s="350"/>
    </row>
    <row r="12" spans="1:13" ht="27" customHeight="1">
      <c r="A12" s="191">
        <v>9</v>
      </c>
      <c r="B12" s="191" t="s">
        <v>1551</v>
      </c>
      <c r="C12" s="191" t="s">
        <v>1552</v>
      </c>
      <c r="D12" s="192">
        <v>219</v>
      </c>
      <c r="E12" s="193">
        <v>31</v>
      </c>
      <c r="F12" s="192">
        <v>819</v>
      </c>
      <c r="G12" s="193">
        <v>49</v>
      </c>
      <c r="H12" s="191">
        <f t="shared" si="0"/>
        <v>600</v>
      </c>
      <c r="I12" s="194">
        <f t="shared" si="1"/>
        <v>18</v>
      </c>
      <c r="J12" s="195">
        <f t="shared" si="2"/>
        <v>353.4</v>
      </c>
      <c r="K12" s="195">
        <f t="shared" si="3"/>
        <v>51.48</v>
      </c>
      <c r="L12" s="195">
        <f t="shared" si="4"/>
        <v>404.88</v>
      </c>
      <c r="M12" s="350"/>
    </row>
    <row r="13" spans="1:13" ht="27" customHeight="1">
      <c r="A13" s="191">
        <v>10</v>
      </c>
      <c r="B13" s="191" t="s">
        <v>1553</v>
      </c>
      <c r="C13" s="191" t="s">
        <v>1554</v>
      </c>
      <c r="D13" s="192">
        <v>5626</v>
      </c>
      <c r="E13" s="193">
        <v>320</v>
      </c>
      <c r="F13" s="192">
        <v>6503</v>
      </c>
      <c r="G13" s="193">
        <v>387</v>
      </c>
      <c r="H13" s="191">
        <f t="shared" si="0"/>
        <v>877</v>
      </c>
      <c r="I13" s="194">
        <f t="shared" si="1"/>
        <v>67</v>
      </c>
      <c r="J13" s="195">
        <f t="shared" si="2"/>
        <v>516.553</v>
      </c>
      <c r="K13" s="195">
        <f t="shared" si="3"/>
        <v>191.62</v>
      </c>
      <c r="L13" s="195">
        <f t="shared" si="4"/>
        <v>708.173</v>
      </c>
      <c r="M13" s="350"/>
    </row>
    <row r="14" spans="1:13" ht="27" customHeight="1">
      <c r="A14" s="191">
        <v>11</v>
      </c>
      <c r="B14" s="191" t="s">
        <v>1555</v>
      </c>
      <c r="C14" s="191" t="s">
        <v>918</v>
      </c>
      <c r="D14" s="192">
        <v>7138</v>
      </c>
      <c r="E14" s="193" t="s">
        <v>1556</v>
      </c>
      <c r="F14" s="192">
        <v>9073</v>
      </c>
      <c r="G14" s="193" t="s">
        <v>1557</v>
      </c>
      <c r="H14" s="191">
        <f t="shared" si="0"/>
        <v>1935</v>
      </c>
      <c r="I14" s="194">
        <f>280-225+4</f>
        <v>59</v>
      </c>
      <c r="J14" s="195">
        <f t="shared" si="2"/>
        <v>1139.715</v>
      </c>
      <c r="K14" s="195">
        <f t="shared" si="3"/>
        <v>168.73999999999998</v>
      </c>
      <c r="L14" s="195">
        <f t="shared" si="4"/>
        <v>1308.455</v>
      </c>
      <c r="M14" s="350"/>
    </row>
    <row r="15" spans="1:13" ht="27" customHeight="1">
      <c r="A15" s="203">
        <v>12</v>
      </c>
      <c r="B15" s="203" t="s">
        <v>1558</v>
      </c>
      <c r="C15" s="203" t="s">
        <v>1559</v>
      </c>
      <c r="D15" s="192">
        <v>1088</v>
      </c>
      <c r="E15" s="193" t="s">
        <v>1560</v>
      </c>
      <c r="F15" s="192">
        <v>2061</v>
      </c>
      <c r="G15" s="193" t="s">
        <v>1561</v>
      </c>
      <c r="H15" s="191">
        <f t="shared" si="0"/>
        <v>973</v>
      </c>
      <c r="I15" s="194">
        <f>41-29+7</f>
        <v>19</v>
      </c>
      <c r="J15" s="195">
        <f t="shared" si="2"/>
        <v>573.097</v>
      </c>
      <c r="K15" s="195">
        <f t="shared" si="3"/>
        <v>54.339999999999996</v>
      </c>
      <c r="L15" s="195">
        <f t="shared" si="4"/>
        <v>627.437</v>
      </c>
      <c r="M15" s="350"/>
    </row>
    <row r="16" spans="1:13" ht="27" customHeight="1">
      <c r="A16" s="352" t="s">
        <v>499</v>
      </c>
      <c r="B16" s="353"/>
      <c r="C16" s="191"/>
      <c r="D16" s="204"/>
      <c r="E16" s="204"/>
      <c r="F16" s="191"/>
      <c r="G16" s="194"/>
      <c r="H16" s="205"/>
      <c r="I16" s="194"/>
      <c r="J16" s="206"/>
      <c r="K16" s="206"/>
      <c r="L16" s="206"/>
      <c r="M16" s="351"/>
    </row>
    <row r="17" spans="6:13" ht="21" customHeight="1">
      <c r="F17" s="354" t="s">
        <v>1562</v>
      </c>
      <c r="G17" s="355"/>
      <c r="H17" s="355"/>
      <c r="I17" s="355"/>
      <c r="J17" s="356"/>
      <c r="K17" s="356"/>
      <c r="L17" s="356"/>
      <c r="M17" s="357"/>
    </row>
    <row r="23" ht="14.25">
      <c r="K23" s="210">
        <f>219265.67+4986.48</f>
        <v>224252.15000000002</v>
      </c>
    </row>
  </sheetData>
  <mergeCells count="12">
    <mergeCell ref="F17:M17"/>
    <mergeCell ref="A1:M1"/>
    <mergeCell ref="A2:A3"/>
    <mergeCell ref="B2:B3"/>
    <mergeCell ref="C2:C3"/>
    <mergeCell ref="D2:E2"/>
    <mergeCell ref="F2:G2"/>
    <mergeCell ref="H2:I2"/>
    <mergeCell ref="J2:L2"/>
    <mergeCell ref="M2:M3"/>
    <mergeCell ref="M4:M16"/>
    <mergeCell ref="A16:B1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2018-04-16T02:21:08Z</cp:lastPrinted>
  <dcterms:created xsi:type="dcterms:W3CDTF">2009-01-02T06:41:19Z</dcterms:created>
  <dcterms:modified xsi:type="dcterms:W3CDTF">2018-04-18T01:08:25Z</dcterms:modified>
  <cp:category/>
  <cp:version/>
  <cp:contentType/>
  <cp:contentStatus/>
</cp:coreProperties>
</file>